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80" activeTab="1"/>
  </bookViews>
  <sheets>
    <sheet name="Приложение 1" sheetId="1" r:id="rId1"/>
    <sheet name="Приложение 2" sheetId="2" r:id="rId2"/>
    <sheet name="для пояснительной" sheetId="5" state="hidden" r:id="rId3"/>
  </sheets>
  <definedNames>
    <definedName name="_xlnm._FilterDatabase" localSheetId="0" hidden="1">'Приложение 1'!$A$5:$M$213</definedName>
    <definedName name="_xlnm._FilterDatabase" localSheetId="1" hidden="1">'Приложение 2'!$A$5:$M$315</definedName>
    <definedName name="_xlnm.Print_Titles" localSheetId="0">'Приложение 1'!$4:$5</definedName>
    <definedName name="_xlnm.Print_Titles" localSheetId="1">'Приложение 2'!$4:$5</definedName>
    <definedName name="_xlnm.Print_Area" localSheetId="2">'для пояснительной'!$A$2:$D$12</definedName>
    <definedName name="_xlnm.Print_Area" localSheetId="0">'Приложение 1'!$A$1:$P$223</definedName>
    <definedName name="_xlnm.Print_Area" localSheetId="1">'Приложение 2'!$A$1:$P$324</definedName>
  </definedNames>
  <calcPr calcId="152511"/>
</workbook>
</file>

<file path=xl/calcChain.xml><?xml version="1.0" encoding="utf-8"?>
<calcChain xmlns="http://schemas.openxmlformats.org/spreadsheetml/2006/main">
  <c r="O204" i="1" l="1"/>
  <c r="N204" i="1"/>
  <c r="N293" i="2" l="1"/>
  <c r="O293" i="2"/>
  <c r="M293" i="2"/>
  <c r="P295" i="2"/>
  <c r="M276" i="2"/>
  <c r="P285" i="2"/>
  <c r="M220" i="2"/>
  <c r="P239" i="2"/>
  <c r="O238" i="2"/>
  <c r="N238" i="2"/>
  <c r="M238" i="2"/>
  <c r="P226" i="2"/>
  <c r="O225" i="2"/>
  <c r="N225" i="2"/>
  <c r="M225" i="2"/>
  <c r="P146" i="2"/>
  <c r="O145" i="2"/>
  <c r="N145" i="2"/>
  <c r="M145" i="2"/>
  <c r="N106" i="2"/>
  <c r="O106" i="2"/>
  <c r="M106" i="2"/>
  <c r="N102" i="2"/>
  <c r="O102" i="2"/>
  <c r="M102" i="2"/>
  <c r="N125" i="2"/>
  <c r="O125" i="2"/>
  <c r="M125" i="2"/>
  <c r="P128" i="2"/>
  <c r="N120" i="2"/>
  <c r="O120" i="2"/>
  <c r="M120" i="2"/>
  <c r="P121" i="2"/>
  <c r="P122" i="2"/>
  <c r="P112" i="2"/>
  <c r="O111" i="2"/>
  <c r="N111" i="2"/>
  <c r="M111" i="2"/>
  <c r="P110" i="2"/>
  <c r="O109" i="2"/>
  <c r="N109" i="2"/>
  <c r="M109" i="2"/>
  <c r="P108" i="2"/>
  <c r="M78" i="2"/>
  <c r="M77" i="2"/>
  <c r="P89" i="2"/>
  <c r="P88" i="2"/>
  <c r="O87" i="2"/>
  <c r="P87" i="2" s="1"/>
  <c r="N87" i="2"/>
  <c r="M87" i="2"/>
  <c r="N85" i="2"/>
  <c r="O85" i="2"/>
  <c r="M85" i="2"/>
  <c r="N81" i="2"/>
  <c r="O81" i="2"/>
  <c r="M81" i="2"/>
  <c r="N79" i="2"/>
  <c r="O79" i="2"/>
  <c r="M79" i="2"/>
  <c r="P46" i="2"/>
  <c r="P47" i="2"/>
  <c r="P48" i="2"/>
  <c r="P50" i="2"/>
  <c r="P52" i="2"/>
  <c r="P53" i="2"/>
  <c r="P55" i="2"/>
  <c r="P57" i="2"/>
  <c r="P59" i="2"/>
  <c r="P61" i="2"/>
  <c r="P62" i="2"/>
  <c r="N60" i="2"/>
  <c r="O60" i="2"/>
  <c r="N58" i="2"/>
  <c r="O58" i="2"/>
  <c r="N56" i="2"/>
  <c r="O56" i="2"/>
  <c r="N54" i="2"/>
  <c r="O54" i="2"/>
  <c r="N51" i="2"/>
  <c r="O51" i="2"/>
  <c r="N49" i="2"/>
  <c r="O49" i="2"/>
  <c r="N45" i="2"/>
  <c r="O45" i="2"/>
  <c r="M60" i="2"/>
  <c r="M58" i="2"/>
  <c r="M56" i="2"/>
  <c r="M54" i="2"/>
  <c r="M51" i="2"/>
  <c r="M49" i="2"/>
  <c r="M45" i="2"/>
  <c r="P31" i="2"/>
  <c r="P33" i="2"/>
  <c r="P35" i="2"/>
  <c r="P36" i="2"/>
  <c r="P37" i="2"/>
  <c r="P39" i="2"/>
  <c r="P41" i="2"/>
  <c r="O30" i="2"/>
  <c r="N30" i="2"/>
  <c r="O32" i="2"/>
  <c r="N32" i="2"/>
  <c r="O34" i="2"/>
  <c r="N34" i="2"/>
  <c r="O38" i="2"/>
  <c r="N38" i="2"/>
  <c r="O40" i="2"/>
  <c r="N40" i="2"/>
  <c r="M40" i="2"/>
  <c r="M38" i="2"/>
  <c r="M34" i="2"/>
  <c r="M32" i="2"/>
  <c r="M30" i="2"/>
  <c r="P238" i="2" l="1"/>
  <c r="P120" i="2"/>
  <c r="P225" i="2"/>
  <c r="O78" i="2"/>
  <c r="O77" i="2" s="1"/>
  <c r="N78" i="2"/>
  <c r="N77" i="2" s="1"/>
  <c r="P145" i="2"/>
  <c r="P102" i="2"/>
  <c r="P111" i="2"/>
  <c r="P109" i="2"/>
  <c r="P58" i="2"/>
  <c r="P32" i="2"/>
  <c r="P51" i="2"/>
  <c r="P40" i="2"/>
  <c r="P30" i="2"/>
  <c r="P54" i="2"/>
  <c r="P56" i="2"/>
  <c r="P60" i="2"/>
  <c r="P45" i="2"/>
  <c r="P49" i="2"/>
  <c r="P34" i="2"/>
  <c r="P38" i="2"/>
  <c r="N184" i="1"/>
  <c r="O184" i="1"/>
  <c r="M184" i="1"/>
  <c r="P188" i="1"/>
  <c r="P165" i="1"/>
  <c r="P166" i="1"/>
  <c r="N159" i="1"/>
  <c r="O159" i="1"/>
  <c r="M159" i="1"/>
  <c r="N139" i="1"/>
  <c r="O139" i="1"/>
  <c r="M139" i="1"/>
  <c r="P141" i="1"/>
  <c r="P142" i="1"/>
  <c r="P143" i="1"/>
  <c r="N127" i="1"/>
  <c r="O127" i="1"/>
  <c r="M127" i="1"/>
  <c r="P129" i="1"/>
  <c r="P130" i="1"/>
  <c r="P131" i="1"/>
  <c r="P132" i="1"/>
  <c r="N99" i="1"/>
  <c r="N98" i="1" s="1"/>
  <c r="N97" i="1" s="1"/>
  <c r="O99" i="1"/>
  <c r="P99" i="1" s="1"/>
  <c r="M99" i="1"/>
  <c r="M98" i="1" s="1"/>
  <c r="M97" i="1" s="1"/>
  <c r="P100" i="1"/>
  <c r="O64" i="1"/>
  <c r="P64" i="1" s="1"/>
  <c r="O66" i="1"/>
  <c r="O68" i="1"/>
  <c r="O70" i="1"/>
  <c r="P70" i="1" s="1"/>
  <c r="O74" i="1"/>
  <c r="O73" i="1" s="1"/>
  <c r="O72" i="1" s="1"/>
  <c r="P72" i="1" s="1"/>
  <c r="O58" i="1"/>
  <c r="O57" i="1" s="1"/>
  <c r="O56" i="1" s="1"/>
  <c r="O60" i="1"/>
  <c r="P60" i="1" s="1"/>
  <c r="N74" i="1"/>
  <c r="N73" i="1" s="1"/>
  <c r="N72" i="1" s="1"/>
  <c r="N70" i="1"/>
  <c r="N68" i="1"/>
  <c r="N66" i="1"/>
  <c r="N64" i="1"/>
  <c r="N60" i="1"/>
  <c r="N58" i="1"/>
  <c r="P58" i="1"/>
  <c r="P59" i="1"/>
  <c r="P61" i="1"/>
  <c r="P65" i="1"/>
  <c r="P67" i="1"/>
  <c r="P68" i="1"/>
  <c r="P69" i="1"/>
  <c r="P71" i="1"/>
  <c r="P75" i="1"/>
  <c r="P15" i="1"/>
  <c r="N14" i="1"/>
  <c r="N13" i="1" s="1"/>
  <c r="N12" i="1" s="1"/>
  <c r="N11" i="1" s="1"/>
  <c r="N10" i="1" s="1"/>
  <c r="N9" i="1" s="1"/>
  <c r="N8" i="1" s="1"/>
  <c r="N7" i="1" s="1"/>
  <c r="O14" i="1"/>
  <c r="P14" i="1" s="1"/>
  <c r="M14" i="1"/>
  <c r="M13" i="1" s="1"/>
  <c r="M12" i="1" s="1"/>
  <c r="M11" i="1" s="1"/>
  <c r="M10" i="1" s="1"/>
  <c r="M9" i="1" s="1"/>
  <c r="M8" i="1" s="1"/>
  <c r="M7" i="1" s="1"/>
  <c r="P74" i="1" l="1"/>
  <c r="O98" i="1"/>
  <c r="O97" i="1" s="1"/>
  <c r="O55" i="1"/>
  <c r="O54" i="1" s="1"/>
  <c r="O53" i="1" s="1"/>
  <c r="O52" i="1" s="1"/>
  <c r="N57" i="1"/>
  <c r="N56" i="1" s="1"/>
  <c r="O63" i="1"/>
  <c r="O62" i="1" s="1"/>
  <c r="P62" i="1" s="1"/>
  <c r="N63" i="1"/>
  <c r="N62" i="1" s="1"/>
  <c r="P66" i="1"/>
  <c r="P73" i="1"/>
  <c r="P56" i="1"/>
  <c r="P57" i="1"/>
  <c r="O13" i="1"/>
  <c r="O12" i="1" s="1"/>
  <c r="O11" i="1" s="1"/>
  <c r="N55" i="1" l="1"/>
  <c r="N54" i="1" s="1"/>
  <c r="N53" i="1" s="1"/>
  <c r="N52" i="1" s="1"/>
  <c r="P98" i="1"/>
  <c r="P13" i="1"/>
  <c r="P63" i="1"/>
  <c r="P12" i="1"/>
  <c r="O10" i="1"/>
  <c r="O9" i="1" s="1"/>
  <c r="O8" i="1" s="1"/>
  <c r="O7" i="1" s="1"/>
  <c r="P11" i="1"/>
  <c r="P10" i="1" s="1"/>
  <c r="P9" i="1" s="1"/>
  <c r="P8" i="1" s="1"/>
  <c r="P7" i="1" s="1"/>
  <c r="P97" i="1" l="1"/>
  <c r="P55" i="1"/>
  <c r="P54" i="1"/>
  <c r="P53" i="1" l="1"/>
  <c r="P52" i="1" l="1"/>
  <c r="N200" i="1" l="1"/>
  <c r="N199" i="1" s="1"/>
  <c r="O200" i="1"/>
  <c r="O199" i="1" s="1"/>
  <c r="M200" i="1"/>
  <c r="M199" i="1" s="1"/>
  <c r="N203" i="1"/>
  <c r="N202" i="1" s="1"/>
  <c r="O203" i="1"/>
  <c r="O202" i="1" s="1"/>
  <c r="M203" i="1"/>
  <c r="M202" i="1" s="1"/>
  <c r="N83" i="1"/>
  <c r="N82" i="1" s="1"/>
  <c r="N80" i="1" s="1"/>
  <c r="N79" i="1" s="1"/>
  <c r="N78" i="1" s="1"/>
  <c r="O83" i="1"/>
  <c r="O81" i="1" s="1"/>
  <c r="M83" i="1"/>
  <c r="M82" i="1" s="1"/>
  <c r="M80" i="1" s="1"/>
  <c r="M79" i="1" s="1"/>
  <c r="M78" i="1" s="1"/>
  <c r="N81" i="1" l="1"/>
  <c r="O82" i="1"/>
  <c r="O80" i="1" s="1"/>
  <c r="O79" i="1" s="1"/>
  <c r="O78" i="1" s="1"/>
  <c r="O198" i="1"/>
  <c r="N198" i="1"/>
  <c r="M81" i="1"/>
  <c r="M198" i="1"/>
  <c r="N174" i="1"/>
  <c r="N173" i="1" s="1"/>
  <c r="N172" i="1" s="1"/>
  <c r="N171" i="1" s="1"/>
  <c r="N170" i="1" s="1"/>
  <c r="N169" i="1" s="1"/>
  <c r="N168" i="1" s="1"/>
  <c r="N167" i="1" s="1"/>
  <c r="O174" i="1"/>
  <c r="O173" i="1" s="1"/>
  <c r="O172" i="1" s="1"/>
  <c r="O171" i="1" s="1"/>
  <c r="O170" i="1" s="1"/>
  <c r="O169" i="1" s="1"/>
  <c r="O168" i="1" s="1"/>
  <c r="O167" i="1" s="1"/>
  <c r="M174" i="1"/>
  <c r="M173" i="1" s="1"/>
  <c r="M172" i="1" s="1"/>
  <c r="M171" i="1" s="1"/>
  <c r="M170" i="1" s="1"/>
  <c r="M169" i="1" s="1"/>
  <c r="M168" i="1" s="1"/>
  <c r="M167" i="1" s="1"/>
  <c r="N230" i="2" l="1"/>
  <c r="O230" i="2"/>
  <c r="M230" i="2"/>
  <c r="P15" i="2"/>
  <c r="P17" i="2"/>
  <c r="P19" i="2"/>
  <c r="P21" i="2"/>
  <c r="P43" i="2"/>
  <c r="P44" i="2"/>
  <c r="P71" i="2"/>
  <c r="P72" i="2"/>
  <c r="P74" i="2"/>
  <c r="P80" i="2"/>
  <c r="P82" i="2"/>
  <c r="P83" i="2"/>
  <c r="P84" i="2"/>
  <c r="P86" i="2"/>
  <c r="P94" i="2"/>
  <c r="P117" i="2"/>
  <c r="P119" i="2"/>
  <c r="P138" i="2"/>
  <c r="P140" i="2"/>
  <c r="P142" i="2"/>
  <c r="P144" i="2"/>
  <c r="P148" i="2"/>
  <c r="P156" i="2"/>
  <c r="P164" i="2"/>
  <c r="P165" i="2"/>
  <c r="P173" i="2"/>
  <c r="P175" i="2"/>
  <c r="P177" i="2"/>
  <c r="P179" i="2"/>
  <c r="P181" i="2"/>
  <c r="P183" i="2"/>
  <c r="P195" i="2"/>
  <c r="P212" i="2"/>
  <c r="P214" i="2"/>
  <c r="P222" i="2"/>
  <c r="P224" i="2"/>
  <c r="P231" i="2"/>
  <c r="P233" i="2"/>
  <c r="P237" i="2"/>
  <c r="P241" i="2"/>
  <c r="P242" i="2"/>
  <c r="P244" i="2"/>
  <c r="P246" i="2"/>
  <c r="P254" i="2"/>
  <c r="P255" i="2"/>
  <c r="P256" i="2"/>
  <c r="P257" i="2"/>
  <c r="P258" i="2"/>
  <c r="P259" i="2"/>
  <c r="P261" i="2"/>
  <c r="P269" i="2"/>
  <c r="P282" i="2"/>
  <c r="P283" i="2"/>
  <c r="P284" i="2"/>
  <c r="P304" i="2"/>
  <c r="P306" i="2"/>
  <c r="P310" i="2"/>
  <c r="P315" i="2"/>
  <c r="O314" i="2"/>
  <c r="O309" i="2"/>
  <c r="O307" i="2"/>
  <c r="O305" i="2"/>
  <c r="O303" i="2"/>
  <c r="O279" i="2"/>
  <c r="O276" i="2" s="1"/>
  <c r="O277" i="2"/>
  <c r="O268" i="2"/>
  <c r="O267" i="2" s="1"/>
  <c r="O266" i="2" s="1"/>
  <c r="O265" i="2" s="1"/>
  <c r="O264" i="2" s="1"/>
  <c r="O263" i="2" s="1"/>
  <c r="O262" i="2" s="1"/>
  <c r="O260" i="2"/>
  <c r="O253" i="2"/>
  <c r="O245" i="2"/>
  <c r="O243" i="2"/>
  <c r="O240" i="2"/>
  <c r="O236" i="2"/>
  <c r="O234" i="2"/>
  <c r="O232" i="2"/>
  <c r="O227" i="2"/>
  <c r="O223" i="2"/>
  <c r="O221" i="2"/>
  <c r="O213" i="2"/>
  <c r="O211" i="2"/>
  <c r="O207" i="2"/>
  <c r="O198" i="2"/>
  <c r="O192" i="2"/>
  <c r="O182" i="2"/>
  <c r="O180" i="2"/>
  <c r="O178" i="2"/>
  <c r="O176" i="2"/>
  <c r="O174" i="2"/>
  <c r="O172" i="2"/>
  <c r="O163" i="2"/>
  <c r="O162" i="2" s="1"/>
  <c r="O155" i="2"/>
  <c r="O154" i="2" s="1"/>
  <c r="O153" i="2" s="1"/>
  <c r="O147" i="2"/>
  <c r="O143" i="2"/>
  <c r="O141" i="2"/>
  <c r="O139" i="2"/>
  <c r="O137" i="2"/>
  <c r="O129" i="2"/>
  <c r="O118" i="2"/>
  <c r="O115" i="2"/>
  <c r="O93" i="2"/>
  <c r="O92" i="2" s="1"/>
  <c r="O76" i="2"/>
  <c r="O75" i="2"/>
  <c r="O73" i="2"/>
  <c r="O70" i="2"/>
  <c r="O42" i="2"/>
  <c r="O29" i="2" s="1"/>
  <c r="O20" i="2"/>
  <c r="O18" i="2"/>
  <c r="O16" i="2"/>
  <c r="O14" i="2"/>
  <c r="N314" i="2"/>
  <c r="N313" i="2" s="1"/>
  <c r="N312" i="2" s="1"/>
  <c r="N311" i="2" s="1"/>
  <c r="N309" i="2"/>
  <c r="N307" i="2"/>
  <c r="N305" i="2"/>
  <c r="N303" i="2"/>
  <c r="N292" i="2"/>
  <c r="N291" i="2" s="1"/>
  <c r="N290" i="2" s="1"/>
  <c r="N289" i="2" s="1"/>
  <c r="N288" i="2" s="1"/>
  <c r="N287" i="2" s="1"/>
  <c r="N286" i="2" s="1"/>
  <c r="N279" i="2"/>
  <c r="N276" i="2" s="1"/>
  <c r="N277" i="2"/>
  <c r="N268" i="2"/>
  <c r="N267" i="2" s="1"/>
  <c r="N266" i="2" s="1"/>
  <c r="N265" i="2" s="1"/>
  <c r="N264" i="2" s="1"/>
  <c r="N263" i="2" s="1"/>
  <c r="N262" i="2" s="1"/>
  <c r="N260" i="2"/>
  <c r="N253" i="2"/>
  <c r="N245" i="2"/>
  <c r="N243" i="2"/>
  <c r="N240" i="2"/>
  <c r="N236" i="2"/>
  <c r="N234" i="2"/>
  <c r="N232" i="2"/>
  <c r="N223" i="2"/>
  <c r="N221" i="2"/>
  <c r="N213" i="2"/>
  <c r="N211" i="2"/>
  <c r="N209" i="2"/>
  <c r="N207" i="2"/>
  <c r="N198" i="2"/>
  <c r="N192" i="2"/>
  <c r="N182" i="2"/>
  <c r="N180" i="2"/>
  <c r="N178" i="2"/>
  <c r="N176" i="2"/>
  <c r="N174" i="2"/>
  <c r="N172" i="2"/>
  <c r="N163" i="2"/>
  <c r="N162" i="2" s="1"/>
  <c r="N155" i="2"/>
  <c r="N154" i="2" s="1"/>
  <c r="N147" i="2"/>
  <c r="N143" i="2"/>
  <c r="N141" i="2"/>
  <c r="N139" i="2"/>
  <c r="N137" i="2"/>
  <c r="N129" i="2"/>
  <c r="N123" i="2"/>
  <c r="N118" i="2"/>
  <c r="N115" i="2"/>
  <c r="N113" i="2"/>
  <c r="N104" i="2"/>
  <c r="N93" i="2"/>
  <c r="N92" i="2" s="1"/>
  <c r="N90" i="2" s="1"/>
  <c r="N76" i="2"/>
  <c r="N75" i="2"/>
  <c r="N73" i="2"/>
  <c r="N70" i="2"/>
  <c r="N42" i="2"/>
  <c r="N29" i="2" s="1"/>
  <c r="N20" i="2"/>
  <c r="N18" i="2"/>
  <c r="N16" i="2"/>
  <c r="N14" i="2"/>
  <c r="P214" i="1"/>
  <c r="P213" i="1"/>
  <c r="P204" i="1"/>
  <c r="P203" i="1"/>
  <c r="P202" i="1"/>
  <c r="P201" i="1"/>
  <c r="P200" i="1"/>
  <c r="P199" i="1"/>
  <c r="P198" i="1"/>
  <c r="P187" i="1"/>
  <c r="P176" i="1"/>
  <c r="P175" i="1"/>
  <c r="P174" i="1"/>
  <c r="P173" i="1"/>
  <c r="P172" i="1"/>
  <c r="P171" i="1"/>
  <c r="P170" i="1"/>
  <c r="P169" i="1"/>
  <c r="P168" i="1"/>
  <c r="P167" i="1"/>
  <c r="P164" i="1"/>
  <c r="P151" i="1"/>
  <c r="P140" i="1"/>
  <c r="P128" i="1"/>
  <c r="P104" i="1"/>
  <c r="P84" i="1"/>
  <c r="P83" i="1"/>
  <c r="P82" i="1"/>
  <c r="P81" i="1"/>
  <c r="P80" i="1"/>
  <c r="P79" i="1"/>
  <c r="P78" i="1"/>
  <c r="P51" i="1"/>
  <c r="P50" i="1"/>
  <c r="P45" i="1"/>
  <c r="P36" i="1"/>
  <c r="P35" i="1"/>
  <c r="P34" i="1"/>
  <c r="P33" i="1"/>
  <c r="P32" i="1"/>
  <c r="P31" i="1"/>
  <c r="P30" i="1"/>
  <c r="P29" i="1"/>
  <c r="P28" i="1"/>
  <c r="P27" i="1"/>
  <c r="P26" i="1"/>
  <c r="O212" i="1"/>
  <c r="O196" i="1"/>
  <c r="O195" i="1" s="1"/>
  <c r="O183" i="1"/>
  <c r="O182" i="1" s="1"/>
  <c r="O181" i="1" s="1"/>
  <c r="O180" i="1" s="1"/>
  <c r="O179" i="1" s="1"/>
  <c r="O178" i="1" s="1"/>
  <c r="O177" i="1" s="1"/>
  <c r="O158" i="1"/>
  <c r="O157" i="1" s="1"/>
  <c r="O156" i="1" s="1"/>
  <c r="O155" i="1" s="1"/>
  <c r="O154" i="1" s="1"/>
  <c r="O153" i="1" s="1"/>
  <c r="O152" i="1" s="1"/>
  <c r="O150" i="1"/>
  <c r="O149" i="1" s="1"/>
  <c r="O148" i="1" s="1"/>
  <c r="O147" i="1" s="1"/>
  <c r="O146" i="1" s="1"/>
  <c r="O145" i="1" s="1"/>
  <c r="O144" i="1" s="1"/>
  <c r="O126" i="1"/>
  <c r="O125" i="1" s="1"/>
  <c r="O113" i="1"/>
  <c r="O112" i="1" s="1"/>
  <c r="O111" i="1" s="1"/>
  <c r="O110" i="1" s="1"/>
  <c r="O109" i="1" s="1"/>
  <c r="O108" i="1" s="1"/>
  <c r="O107" i="1" s="1"/>
  <c r="O106" i="1" s="1"/>
  <c r="O105" i="1" s="1"/>
  <c r="O103" i="1"/>
  <c r="O90" i="1"/>
  <c r="O89" i="1" s="1"/>
  <c r="O49" i="1"/>
  <c r="O48" i="1" s="1"/>
  <c r="O47" i="1" s="1"/>
  <c r="O44" i="1"/>
  <c r="O43" i="1" s="1"/>
  <c r="O42" i="1" s="1"/>
  <c r="O23" i="1"/>
  <c r="O22" i="1" s="1"/>
  <c r="O21" i="1" s="1"/>
  <c r="O20" i="1" s="1"/>
  <c r="O19" i="1" s="1"/>
  <c r="O18" i="1" s="1"/>
  <c r="O17" i="1" s="1"/>
  <c r="O16" i="1" s="1"/>
  <c r="N212" i="1"/>
  <c r="N211" i="1" s="1"/>
  <c r="N210" i="1" s="1"/>
  <c r="N209" i="1" s="1"/>
  <c r="N208" i="1" s="1"/>
  <c r="N207" i="1" s="1"/>
  <c r="N206" i="1" s="1"/>
  <c r="N205" i="1" s="1"/>
  <c r="N196" i="1"/>
  <c r="N195" i="1" s="1"/>
  <c r="N194" i="1" s="1"/>
  <c r="N193" i="1" s="1"/>
  <c r="N192" i="1" s="1"/>
  <c r="N191" i="1" s="1"/>
  <c r="N190" i="1" s="1"/>
  <c r="N189" i="1" s="1"/>
  <c r="N183" i="1"/>
  <c r="N182" i="1" s="1"/>
  <c r="N181" i="1" s="1"/>
  <c r="N180" i="1" s="1"/>
  <c r="N179" i="1" s="1"/>
  <c r="N178" i="1" s="1"/>
  <c r="N177" i="1" s="1"/>
  <c r="N158" i="1"/>
  <c r="N157" i="1" s="1"/>
  <c r="N156" i="1" s="1"/>
  <c r="N155" i="1" s="1"/>
  <c r="N154" i="1" s="1"/>
  <c r="N153" i="1" s="1"/>
  <c r="N152" i="1" s="1"/>
  <c r="N150" i="1"/>
  <c r="N149" i="1" s="1"/>
  <c r="N148" i="1" s="1"/>
  <c r="N147" i="1" s="1"/>
  <c r="N146" i="1" s="1"/>
  <c r="N145" i="1" s="1"/>
  <c r="N144" i="1" s="1"/>
  <c r="N138" i="1"/>
  <c r="N137" i="1" s="1"/>
  <c r="N136" i="1" s="1"/>
  <c r="N135" i="1" s="1"/>
  <c r="N134" i="1" s="1"/>
  <c r="N133" i="1" s="1"/>
  <c r="N126" i="1"/>
  <c r="N125" i="1" s="1"/>
  <c r="N124" i="1" s="1"/>
  <c r="N123" i="1" s="1"/>
  <c r="N122" i="1" s="1"/>
  <c r="N121" i="1" s="1"/>
  <c r="N113" i="1"/>
  <c r="N112" i="1" s="1"/>
  <c r="N111" i="1" s="1"/>
  <c r="N110" i="1" s="1"/>
  <c r="N109" i="1" s="1"/>
  <c r="N108" i="1" s="1"/>
  <c r="N107" i="1" s="1"/>
  <c r="N106" i="1" s="1"/>
  <c r="N105" i="1" s="1"/>
  <c r="N103" i="1"/>
  <c r="N102" i="1" s="1"/>
  <c r="N101" i="1" s="1"/>
  <c r="N90" i="1"/>
  <c r="N89" i="1" s="1"/>
  <c r="N88" i="1" s="1"/>
  <c r="N87" i="1" s="1"/>
  <c r="N86" i="1" s="1"/>
  <c r="N85" i="1" s="1"/>
  <c r="N77" i="1" s="1"/>
  <c r="N76" i="1" s="1"/>
  <c r="N49" i="1"/>
  <c r="N48" i="1" s="1"/>
  <c r="N47" i="1" s="1"/>
  <c r="N44" i="1"/>
  <c r="N43" i="1" s="1"/>
  <c r="N42" i="1" s="1"/>
  <c r="N23" i="1"/>
  <c r="N22" i="1" s="1"/>
  <c r="N21" i="1" s="1"/>
  <c r="N20" i="1" s="1"/>
  <c r="N19" i="1" s="1"/>
  <c r="N18" i="1" s="1"/>
  <c r="N17" i="1" s="1"/>
  <c r="N16" i="1" s="1"/>
  <c r="O220" i="2" l="1"/>
  <c r="N206" i="2"/>
  <c r="N136" i="2"/>
  <c r="N134" i="2" s="1"/>
  <c r="O136" i="2"/>
  <c r="O133" i="2" s="1"/>
  <c r="N103" i="2"/>
  <c r="N101" i="2" s="1"/>
  <c r="N100" i="2" s="1"/>
  <c r="N99" i="2" s="1"/>
  <c r="N98" i="2" s="1"/>
  <c r="N97" i="2" s="1"/>
  <c r="P230" i="2"/>
  <c r="N171" i="2"/>
  <c r="N170" i="2" s="1"/>
  <c r="N168" i="2" s="1"/>
  <c r="N167" i="2" s="1"/>
  <c r="N166" i="2" s="1"/>
  <c r="O171" i="2"/>
  <c r="O170" i="2" s="1"/>
  <c r="O27" i="2"/>
  <c r="N27" i="2"/>
  <c r="N96" i="1"/>
  <c r="N95" i="1" s="1"/>
  <c r="N94" i="1" s="1"/>
  <c r="N93" i="1" s="1"/>
  <c r="N92" i="1" s="1"/>
  <c r="O211" i="1"/>
  <c r="O210" i="1" s="1"/>
  <c r="O102" i="1"/>
  <c r="O101" i="1" s="1"/>
  <c r="O96" i="1" s="1"/>
  <c r="O13" i="2"/>
  <c r="O12" i="2" s="1"/>
  <c r="N13" i="2"/>
  <c r="N12" i="2" s="1"/>
  <c r="N10" i="2" s="1"/>
  <c r="N9" i="2" s="1"/>
  <c r="N8" i="2" s="1"/>
  <c r="N7" i="2" s="1"/>
  <c r="O161" i="2"/>
  <c r="O159" i="2"/>
  <c r="O160" i="2"/>
  <c r="N160" i="2"/>
  <c r="N159" i="2"/>
  <c r="N158" i="2" s="1"/>
  <c r="N157" i="2" s="1"/>
  <c r="N161" i="2"/>
  <c r="O88" i="1"/>
  <c r="O87" i="1" s="1"/>
  <c r="O86" i="1" s="1"/>
  <c r="O85" i="1" s="1"/>
  <c r="O77" i="1" s="1"/>
  <c r="O76" i="1" s="1"/>
  <c r="N252" i="2"/>
  <c r="N251" i="2" s="1"/>
  <c r="N250" i="2" s="1"/>
  <c r="N249" i="2" s="1"/>
  <c r="N248" i="2" s="1"/>
  <c r="N247" i="2" s="1"/>
  <c r="O69" i="2"/>
  <c r="O68" i="2" s="1"/>
  <c r="O67" i="2" s="1"/>
  <c r="O151" i="2"/>
  <c r="O152" i="2"/>
  <c r="N153" i="2"/>
  <c r="N151" i="2" s="1"/>
  <c r="N150" i="2" s="1"/>
  <c r="N149" i="2" s="1"/>
  <c r="N152" i="2"/>
  <c r="O91" i="2"/>
  <c r="O90" i="2"/>
  <c r="N91" i="2"/>
  <c r="O104" i="2"/>
  <c r="O292" i="2"/>
  <c r="O302" i="2"/>
  <c r="O209" i="2"/>
  <c r="O206" i="2" s="1"/>
  <c r="O252" i="2"/>
  <c r="N69" i="2"/>
  <c r="N68" i="2" s="1"/>
  <c r="N67" i="2" s="1"/>
  <c r="O113" i="2"/>
  <c r="O123" i="2"/>
  <c r="O313" i="2"/>
  <c r="N194" i="2"/>
  <c r="N191" i="2" s="1"/>
  <c r="N190" i="2" s="1"/>
  <c r="N189" i="2" s="1"/>
  <c r="N188" i="2" s="1"/>
  <c r="N187" i="2" s="1"/>
  <c r="N186" i="2" s="1"/>
  <c r="N185" i="2" s="1"/>
  <c r="N227" i="2"/>
  <c r="N220" i="2" s="1"/>
  <c r="N275" i="2"/>
  <c r="N274" i="2" s="1"/>
  <c r="N273" i="2" s="1"/>
  <c r="N272" i="2" s="1"/>
  <c r="N271" i="2" s="1"/>
  <c r="N270" i="2" s="1"/>
  <c r="N302" i="2"/>
  <c r="N301" i="2" s="1"/>
  <c r="N300" i="2" s="1"/>
  <c r="N299" i="2" s="1"/>
  <c r="N298" i="2" s="1"/>
  <c r="N297" i="2" s="1"/>
  <c r="N296" i="2" s="1"/>
  <c r="O194" i="2"/>
  <c r="N205" i="2"/>
  <c r="N204" i="2" s="1"/>
  <c r="N203" i="2" s="1"/>
  <c r="N202" i="2" s="1"/>
  <c r="N201" i="2" s="1"/>
  <c r="O194" i="1"/>
  <c r="O138" i="1"/>
  <c r="N120" i="1"/>
  <c r="N119" i="1" s="1"/>
  <c r="O124" i="1"/>
  <c r="O41" i="1"/>
  <c r="N41" i="1"/>
  <c r="N40" i="1" s="1"/>
  <c r="N39" i="1" s="1"/>
  <c r="N38" i="1" s="1"/>
  <c r="M25" i="1"/>
  <c r="P25" i="1" s="1"/>
  <c r="M24" i="1"/>
  <c r="N219" i="2" l="1"/>
  <c r="N218" i="2" s="1"/>
  <c r="N217" i="2" s="1"/>
  <c r="N216" i="2" s="1"/>
  <c r="N215" i="2" s="1"/>
  <c r="N200" i="2" s="1"/>
  <c r="N184" i="2" s="1"/>
  <c r="N135" i="2"/>
  <c r="O103" i="2"/>
  <c r="O101" i="2" s="1"/>
  <c r="N169" i="2"/>
  <c r="N133" i="2"/>
  <c r="N132" i="2" s="1"/>
  <c r="N131" i="2" s="1"/>
  <c r="N96" i="2" s="1"/>
  <c r="N95" i="2" s="1"/>
  <c r="O169" i="2"/>
  <c r="O168" i="2"/>
  <c r="M23" i="1"/>
  <c r="P23" i="1" s="1"/>
  <c r="P24" i="1"/>
  <c r="N37" i="1"/>
  <c r="N6" i="1" s="1"/>
  <c r="N11" i="2"/>
  <c r="O10" i="2"/>
  <c r="O11" i="2"/>
  <c r="O28" i="2"/>
  <c r="N28" i="2"/>
  <c r="N26" i="2" s="1"/>
  <c r="N25" i="2" s="1"/>
  <c r="N24" i="2" s="1"/>
  <c r="N22" i="2" s="1"/>
  <c r="O158" i="2"/>
  <c r="O134" i="2"/>
  <c r="O135" i="2"/>
  <c r="O132" i="2"/>
  <c r="O150" i="2"/>
  <c r="N66" i="2"/>
  <c r="N65" i="2" s="1"/>
  <c r="N64" i="2" s="1"/>
  <c r="N63" i="2" s="1"/>
  <c r="O66" i="2"/>
  <c r="O312" i="2"/>
  <c r="O205" i="2"/>
  <c r="O291" i="2"/>
  <c r="O191" i="2"/>
  <c r="O219" i="2"/>
  <c r="O251" i="2"/>
  <c r="O301" i="2"/>
  <c r="O275" i="2"/>
  <c r="O209" i="1"/>
  <c r="O193" i="1"/>
  <c r="O137" i="1"/>
  <c r="O123" i="1"/>
  <c r="O95" i="1"/>
  <c r="O40" i="1"/>
  <c r="M212" i="1"/>
  <c r="O167" i="2" l="1"/>
  <c r="M211" i="1"/>
  <c r="P212" i="1"/>
  <c r="O9" i="2"/>
  <c r="O26" i="2"/>
  <c r="N23" i="2"/>
  <c r="O157" i="2"/>
  <c r="O131" i="2"/>
  <c r="O149" i="2"/>
  <c r="N6" i="2"/>
  <c r="O300" i="2"/>
  <c r="O190" i="2"/>
  <c r="O204" i="2"/>
  <c r="O274" i="2"/>
  <c r="O250" i="2"/>
  <c r="O218" i="2"/>
  <c r="O65" i="2"/>
  <c r="O290" i="2"/>
  <c r="O311" i="2"/>
  <c r="O208" i="1"/>
  <c r="O192" i="1"/>
  <c r="O136" i="1"/>
  <c r="O122" i="1"/>
  <c r="O94" i="1"/>
  <c r="O39" i="1"/>
  <c r="D96" i="5"/>
  <c r="D97" i="5"/>
  <c r="D99" i="5"/>
  <c r="D100" i="5"/>
  <c r="D101" i="5"/>
  <c r="D102" i="5"/>
  <c r="D103" i="5"/>
  <c r="D104" i="5"/>
  <c r="D105" i="5"/>
  <c r="D106" i="5"/>
  <c r="C107" i="5"/>
  <c r="B107" i="5"/>
  <c r="D98" i="5"/>
  <c r="D94" i="5"/>
  <c r="D95" i="5"/>
  <c r="D93" i="5"/>
  <c r="D92" i="5"/>
  <c r="D91" i="5"/>
  <c r="C84" i="5"/>
  <c r="B84" i="5"/>
  <c r="O166" i="2" l="1"/>
  <c r="M210" i="1"/>
  <c r="P211" i="1"/>
  <c r="O8" i="2"/>
  <c r="O25" i="2"/>
  <c r="O24" i="2" s="1"/>
  <c r="O64" i="2"/>
  <c r="O249" i="2"/>
  <c r="O203" i="2"/>
  <c r="O189" i="2"/>
  <c r="O289" i="2"/>
  <c r="O217" i="2"/>
  <c r="O273" i="2"/>
  <c r="O100" i="2"/>
  <c r="O299" i="2"/>
  <c r="O207" i="1"/>
  <c r="O191" i="1"/>
  <c r="O135" i="1"/>
  <c r="O121" i="1"/>
  <c r="O93" i="1"/>
  <c r="O38" i="1"/>
  <c r="O37" i="1" s="1"/>
  <c r="D107" i="5"/>
  <c r="D80" i="5"/>
  <c r="D83" i="5"/>
  <c r="D82" i="5"/>
  <c r="D81" i="5"/>
  <c r="C70" i="5"/>
  <c r="C75" i="5" s="1"/>
  <c r="B75" i="5"/>
  <c r="D73" i="5"/>
  <c r="D67" i="5"/>
  <c r="D63" i="5"/>
  <c r="D64" i="5"/>
  <c r="D74" i="5"/>
  <c r="D65" i="5"/>
  <c r="D66" i="5"/>
  <c r="D68" i="5"/>
  <c r="D69" i="5"/>
  <c r="D71" i="5"/>
  <c r="D72" i="5"/>
  <c r="D58" i="5"/>
  <c r="B58" i="5" s="1"/>
  <c r="D57" i="5"/>
  <c r="C57" i="5"/>
  <c r="D56" i="5"/>
  <c r="B56" i="5" s="1"/>
  <c r="D55" i="5"/>
  <c r="B55" i="5" s="1"/>
  <c r="D54" i="5"/>
  <c r="C54" i="5"/>
  <c r="D53" i="5"/>
  <c r="C53" i="5"/>
  <c r="C59" i="5" s="1"/>
  <c r="C46" i="5"/>
  <c r="B44" i="5"/>
  <c r="B45" i="5"/>
  <c r="D43" i="5"/>
  <c r="B43" i="5" s="1"/>
  <c r="D42" i="5"/>
  <c r="B42" i="5" s="1"/>
  <c r="D41" i="5"/>
  <c r="D40" i="5"/>
  <c r="B40" i="5" s="1"/>
  <c r="D34" i="5"/>
  <c r="D33" i="5"/>
  <c r="M209" i="1" l="1"/>
  <c r="P210" i="1"/>
  <c r="O7" i="2"/>
  <c r="O23" i="2"/>
  <c r="O22" i="2"/>
  <c r="O99" i="2"/>
  <c r="O216" i="2"/>
  <c r="O188" i="2"/>
  <c r="O248" i="2"/>
  <c r="O298" i="2"/>
  <c r="O272" i="2"/>
  <c r="O288" i="2"/>
  <c r="O202" i="2"/>
  <c r="O63" i="2"/>
  <c r="O206" i="1"/>
  <c r="O190" i="1"/>
  <c r="O134" i="1"/>
  <c r="O92" i="1"/>
  <c r="D84" i="5"/>
  <c r="D46" i="5"/>
  <c r="B53" i="5"/>
  <c r="D70" i="5"/>
  <c r="D75" i="5" s="1"/>
  <c r="B57" i="5"/>
  <c r="B54" i="5"/>
  <c r="D59" i="5"/>
  <c r="B41" i="5"/>
  <c r="B46" i="5" s="1"/>
  <c r="C35" i="5"/>
  <c r="B35" i="5"/>
  <c r="D35" i="5"/>
  <c r="C29" i="5"/>
  <c r="D28" i="5"/>
  <c r="B28" i="5" s="1"/>
  <c r="D27" i="5"/>
  <c r="B27" i="5" s="1"/>
  <c r="D26" i="5"/>
  <c r="B26" i="5" s="1"/>
  <c r="D25" i="5"/>
  <c r="B25" i="5" s="1"/>
  <c r="D24" i="5"/>
  <c r="C18" i="5"/>
  <c r="B18" i="5"/>
  <c r="D15" i="5"/>
  <c r="D18" i="5" s="1"/>
  <c r="D11" i="5"/>
  <c r="C11" i="5"/>
  <c r="B5" i="5"/>
  <c r="B6" i="5"/>
  <c r="B7" i="5"/>
  <c r="B8" i="5"/>
  <c r="B9" i="5"/>
  <c r="B10" i="5"/>
  <c r="B4" i="5"/>
  <c r="M208" i="1" l="1"/>
  <c r="P209" i="1"/>
  <c r="O201" i="2"/>
  <c r="O271" i="2"/>
  <c r="O247" i="2"/>
  <c r="O215" i="2"/>
  <c r="O287" i="2"/>
  <c r="O297" i="2"/>
  <c r="O187" i="2"/>
  <c r="O98" i="2"/>
  <c r="O205" i="1"/>
  <c r="O189" i="1"/>
  <c r="O133" i="1"/>
  <c r="B59" i="5"/>
  <c r="D29" i="5"/>
  <c r="B24" i="5"/>
  <c r="B29" i="5" s="1"/>
  <c r="B11" i="5"/>
  <c r="M70" i="2"/>
  <c r="P70" i="2" s="1"/>
  <c r="M207" i="1" l="1"/>
  <c r="P208" i="1"/>
  <c r="O186" i="2"/>
  <c r="O286" i="2"/>
  <c r="O270" i="2"/>
  <c r="O97" i="2"/>
  <c r="O296" i="2"/>
  <c r="O200" i="2"/>
  <c r="O120" i="1"/>
  <c r="P77" i="2"/>
  <c r="P78" i="2"/>
  <c r="P81" i="2"/>
  <c r="P85" i="2"/>
  <c r="P79" i="2"/>
  <c r="M76" i="2" l="1"/>
  <c r="P76" i="2" s="1"/>
  <c r="M206" i="1"/>
  <c r="P207" i="1"/>
  <c r="O96" i="2"/>
  <c r="M75" i="2"/>
  <c r="P75" i="2" s="1"/>
  <c r="O185" i="2"/>
  <c r="O119" i="1"/>
  <c r="O6" i="1" s="1"/>
  <c r="M294" i="2"/>
  <c r="P294" i="2" s="1"/>
  <c r="M211" i="2"/>
  <c r="P211" i="2" s="1"/>
  <c r="M205" i="1" l="1"/>
  <c r="P205" i="1" s="1"/>
  <c r="P206" i="1"/>
  <c r="O95" i="2"/>
  <c r="O184" i="2"/>
  <c r="M185" i="1"/>
  <c r="P185" i="1" s="1"/>
  <c r="M46" i="1"/>
  <c r="M44" i="1" l="1"/>
  <c r="P44" i="1" s="1"/>
  <c r="P46" i="1"/>
  <c r="O6" i="2"/>
  <c r="P161" i="1"/>
  <c r="M103" i="1"/>
  <c r="M43" i="1"/>
  <c r="M22" i="1"/>
  <c r="M102" i="1" l="1"/>
  <c r="P103" i="1"/>
  <c r="M42" i="1"/>
  <c r="P42" i="1" s="1"/>
  <c r="P43" i="1"/>
  <c r="M21" i="1"/>
  <c r="P22" i="1"/>
  <c r="M101" i="1" l="1"/>
  <c r="M96" i="1" s="1"/>
  <c r="P102" i="1"/>
  <c r="M20" i="1"/>
  <c r="P21" i="1"/>
  <c r="M91" i="1"/>
  <c r="P91" i="1" s="1"/>
  <c r="M95" i="1" l="1"/>
  <c r="P101" i="1"/>
  <c r="M19" i="1"/>
  <c r="P20" i="1"/>
  <c r="M278" i="2"/>
  <c r="P278" i="2" s="1"/>
  <c r="P281" i="2"/>
  <c r="P96" i="1" l="1"/>
  <c r="M18" i="1"/>
  <c r="P19" i="1"/>
  <c r="P163" i="1"/>
  <c r="P160" i="1"/>
  <c r="P162" i="1"/>
  <c r="M94" i="1" l="1"/>
  <c r="P95" i="1"/>
  <c r="M17" i="1"/>
  <c r="P18" i="1"/>
  <c r="P159" i="1"/>
  <c r="M118" i="1"/>
  <c r="P118" i="1" s="1"/>
  <c r="M93" i="1" l="1"/>
  <c r="P94" i="1"/>
  <c r="M16" i="1"/>
  <c r="P17" i="1"/>
  <c r="P210" i="2"/>
  <c r="M92" i="1" l="1"/>
  <c r="P92" i="1" s="1"/>
  <c r="P93" i="1"/>
  <c r="P16" i="1"/>
  <c r="M235" i="2" l="1"/>
  <c r="P235" i="2" s="1"/>
  <c r="M193" i="2"/>
  <c r="P193" i="2" s="1"/>
  <c r="M314" i="2" l="1"/>
  <c r="M309" i="2"/>
  <c r="P309" i="2" s="1"/>
  <c r="M305" i="2"/>
  <c r="P305" i="2" s="1"/>
  <c r="M303" i="2"/>
  <c r="P303" i="2" s="1"/>
  <c r="M197" i="1"/>
  <c r="M196" i="1" l="1"/>
  <c r="P197" i="1"/>
  <c r="P186" i="1"/>
  <c r="M307" i="2"/>
  <c r="P307" i="2" s="1"/>
  <c r="P308" i="2"/>
  <c r="M313" i="2"/>
  <c r="P314" i="2"/>
  <c r="M213" i="2"/>
  <c r="P213" i="2" s="1"/>
  <c r="M260" i="2"/>
  <c r="P260" i="2" s="1"/>
  <c r="M118" i="2"/>
  <c r="P118" i="2" s="1"/>
  <c r="M117" i="1"/>
  <c r="P117" i="1" s="1"/>
  <c r="M116" i="1"/>
  <c r="P116" i="1" s="1"/>
  <c r="M115" i="1"/>
  <c r="P115" i="1" s="1"/>
  <c r="M114" i="1"/>
  <c r="P114" i="1" s="1"/>
  <c r="P130" i="2"/>
  <c r="P124" i="2"/>
  <c r="P126" i="2"/>
  <c r="P114" i="2"/>
  <c r="P127" i="2"/>
  <c r="P116" i="2"/>
  <c r="P107" i="2"/>
  <c r="M183" i="1" l="1"/>
  <c r="P184" i="1"/>
  <c r="M195" i="1"/>
  <c r="P196" i="1"/>
  <c r="M312" i="2"/>
  <c r="P313" i="2"/>
  <c r="P105" i="2"/>
  <c r="M194" i="1" l="1"/>
  <c r="P195" i="1"/>
  <c r="M182" i="1"/>
  <c r="P183" i="1"/>
  <c r="M311" i="2"/>
  <c r="P311" i="2" s="1"/>
  <c r="P312" i="2"/>
  <c r="P197" i="2"/>
  <c r="P196" i="2"/>
  <c r="M181" i="1" l="1"/>
  <c r="P182" i="1"/>
  <c r="M193" i="1"/>
  <c r="P194" i="1"/>
  <c r="P229" i="2"/>
  <c r="M228" i="2"/>
  <c r="M199" i="2"/>
  <c r="P199" i="2" s="1"/>
  <c r="M192" i="1" l="1"/>
  <c r="P193" i="1"/>
  <c r="M180" i="1"/>
  <c r="P181" i="1"/>
  <c r="M207" i="2"/>
  <c r="P208" i="2"/>
  <c r="M227" i="2"/>
  <c r="P228" i="2"/>
  <c r="P207" i="2" l="1"/>
  <c r="P227" i="2"/>
  <c r="M179" i="1"/>
  <c r="P180" i="1"/>
  <c r="M191" i="1"/>
  <c r="P192" i="1"/>
  <c r="M279" i="2"/>
  <c r="P279" i="2" s="1"/>
  <c r="P280" i="2"/>
  <c r="M158" i="1"/>
  <c r="M190" i="1" l="1"/>
  <c r="P191" i="1"/>
  <c r="M157" i="1"/>
  <c r="P158" i="1"/>
  <c r="M178" i="1"/>
  <c r="P179" i="1"/>
  <c r="M113" i="1"/>
  <c r="P113" i="1" s="1"/>
  <c r="M156" i="1" l="1"/>
  <c r="P157" i="1"/>
  <c r="M177" i="1"/>
  <c r="P177" i="1" s="1"/>
  <c r="P178" i="1"/>
  <c r="M189" i="1"/>
  <c r="P189" i="1" s="1"/>
  <c r="P190" i="1"/>
  <c r="M49" i="1"/>
  <c r="M90" i="1"/>
  <c r="M155" i="1" l="1"/>
  <c r="P156" i="1"/>
  <c r="M89" i="1"/>
  <c r="P90" i="1"/>
  <c r="M48" i="1"/>
  <c r="P49" i="1"/>
  <c r="M292" i="2"/>
  <c r="P293" i="2"/>
  <c r="M154" i="1" l="1"/>
  <c r="P155" i="1"/>
  <c r="M88" i="1"/>
  <c r="P89" i="1"/>
  <c r="M47" i="1"/>
  <c r="P48" i="1"/>
  <c r="M291" i="2"/>
  <c r="P292" i="2"/>
  <c r="M268" i="2"/>
  <c r="M245" i="2"/>
  <c r="P245" i="2" s="1"/>
  <c r="M243" i="2"/>
  <c r="P243" i="2" s="1"/>
  <c r="M236" i="2"/>
  <c r="P236" i="2" s="1"/>
  <c r="M234" i="2"/>
  <c r="P234" i="2" s="1"/>
  <c r="M232" i="2"/>
  <c r="P232" i="2" s="1"/>
  <c r="M223" i="2"/>
  <c r="P223" i="2" s="1"/>
  <c r="M221" i="2"/>
  <c r="M150" i="1"/>
  <c r="P221" i="2" l="1"/>
  <c r="M126" i="1"/>
  <c r="P127" i="1"/>
  <c r="M138" i="1"/>
  <c r="P139" i="1"/>
  <c r="M149" i="1"/>
  <c r="P150" i="1"/>
  <c r="M153" i="1"/>
  <c r="P154" i="1"/>
  <c r="M87" i="1"/>
  <c r="P88" i="1"/>
  <c r="M41" i="1"/>
  <c r="P47" i="1"/>
  <c r="M290" i="2"/>
  <c r="P291" i="2"/>
  <c r="M267" i="2"/>
  <c r="P268" i="2"/>
  <c r="M152" i="1" l="1"/>
  <c r="P152" i="1" s="1"/>
  <c r="P153" i="1"/>
  <c r="M137" i="1"/>
  <c r="P138" i="1"/>
  <c r="M148" i="1"/>
  <c r="P149" i="1"/>
  <c r="M125" i="1"/>
  <c r="P126" i="1"/>
  <c r="M86" i="1"/>
  <c r="P87" i="1"/>
  <c r="M40" i="1"/>
  <c r="P41" i="1"/>
  <c r="M289" i="2"/>
  <c r="P290" i="2"/>
  <c r="M266" i="2"/>
  <c r="P267" i="2"/>
  <c r="M209" i="2"/>
  <c r="P209" i="2" l="1"/>
  <c r="M206" i="2"/>
  <c r="M136" i="1"/>
  <c r="P137" i="1"/>
  <c r="M124" i="1"/>
  <c r="P125" i="1"/>
  <c r="M147" i="1"/>
  <c r="P148" i="1"/>
  <c r="M85" i="1"/>
  <c r="P86" i="1"/>
  <c r="M39" i="1"/>
  <c r="P40" i="1"/>
  <c r="M288" i="2"/>
  <c r="P289" i="2"/>
  <c r="M265" i="2"/>
  <c r="P266" i="2"/>
  <c r="M277" i="2"/>
  <c r="M198" i="2"/>
  <c r="P198" i="2" s="1"/>
  <c r="M192" i="2"/>
  <c r="P192" i="2" s="1"/>
  <c r="M182" i="2"/>
  <c r="P182" i="2" s="1"/>
  <c r="M180" i="2"/>
  <c r="P180" i="2" s="1"/>
  <c r="M178" i="2"/>
  <c r="P178" i="2" s="1"/>
  <c r="M176" i="2"/>
  <c r="P176" i="2" s="1"/>
  <c r="M174" i="2"/>
  <c r="M172" i="2"/>
  <c r="M163" i="2"/>
  <c r="M155" i="2"/>
  <c r="M147" i="2"/>
  <c r="P147" i="2" s="1"/>
  <c r="M143" i="2"/>
  <c r="P143" i="2" s="1"/>
  <c r="M141" i="2"/>
  <c r="P141" i="2" s="1"/>
  <c r="M139" i="2"/>
  <c r="P139" i="2" s="1"/>
  <c r="M137" i="2"/>
  <c r="M129" i="2"/>
  <c r="P129" i="2" s="1"/>
  <c r="M123" i="2"/>
  <c r="M113" i="2"/>
  <c r="P113" i="2" s="1"/>
  <c r="P106" i="2"/>
  <c r="M104" i="2"/>
  <c r="P104" i="2" s="1"/>
  <c r="M93" i="2"/>
  <c r="M115" i="2"/>
  <c r="P115" i="2" s="1"/>
  <c r="M73" i="2"/>
  <c r="M42" i="2"/>
  <c r="M29" i="2" s="1"/>
  <c r="M14" i="2"/>
  <c r="M18" i="2"/>
  <c r="P18" i="2" s="1"/>
  <c r="M16" i="2"/>
  <c r="P16" i="2" s="1"/>
  <c r="M20" i="2"/>
  <c r="P20" i="2" s="1"/>
  <c r="M112" i="1"/>
  <c r="M136" i="2" l="1"/>
  <c r="P123" i="2"/>
  <c r="M103" i="2"/>
  <c r="M101" i="2" s="1"/>
  <c r="M171" i="2"/>
  <c r="P137" i="2"/>
  <c r="P155" i="2"/>
  <c r="M154" i="2"/>
  <c r="M13" i="2"/>
  <c r="M12" i="2" s="1"/>
  <c r="P93" i="2"/>
  <c r="M92" i="2"/>
  <c r="P163" i="2"/>
  <c r="M162" i="2"/>
  <c r="P42" i="2"/>
  <c r="M123" i="1"/>
  <c r="P124" i="1"/>
  <c r="M111" i="1"/>
  <c r="P112" i="1"/>
  <c r="M146" i="1"/>
  <c r="P147" i="1"/>
  <c r="M135" i="1"/>
  <c r="P136" i="1"/>
  <c r="P85" i="1"/>
  <c r="M77" i="1"/>
  <c r="M38" i="1"/>
  <c r="M37" i="1" s="1"/>
  <c r="P39" i="1"/>
  <c r="M264" i="2"/>
  <c r="P265" i="2"/>
  <c r="P125" i="2"/>
  <c r="P14" i="2"/>
  <c r="M240" i="2"/>
  <c r="P172" i="2"/>
  <c r="M69" i="2"/>
  <c r="P69" i="2" s="1"/>
  <c r="P73" i="2"/>
  <c r="M194" i="2"/>
  <c r="P194" i="2" s="1"/>
  <c r="P174" i="2"/>
  <c r="P277" i="2"/>
  <c r="M287" i="2"/>
  <c r="P288" i="2"/>
  <c r="M68" i="2" l="1"/>
  <c r="P68" i="2" s="1"/>
  <c r="P13" i="2"/>
  <c r="M205" i="2"/>
  <c r="M90" i="2"/>
  <c r="P90" i="2" s="1"/>
  <c r="M91" i="2"/>
  <c r="P91" i="2" s="1"/>
  <c r="P92" i="2"/>
  <c r="M191" i="2"/>
  <c r="P191" i="2" s="1"/>
  <c r="M133" i="2"/>
  <c r="M134" i="2"/>
  <c r="P134" i="2" s="1"/>
  <c r="M135" i="2"/>
  <c r="P135" i="2" s="1"/>
  <c r="P136" i="2"/>
  <c r="M161" i="2"/>
  <c r="P161" i="2" s="1"/>
  <c r="M160" i="2"/>
  <c r="P160" i="2" s="1"/>
  <c r="M159" i="2"/>
  <c r="P162" i="2"/>
  <c r="M152" i="2"/>
  <c r="P152" i="2" s="1"/>
  <c r="M153" i="2"/>
  <c r="P154" i="2"/>
  <c r="M170" i="2"/>
  <c r="P171" i="2"/>
  <c r="M27" i="2"/>
  <c r="P27" i="2" s="1"/>
  <c r="M28" i="2"/>
  <c r="P29" i="2"/>
  <c r="M11" i="2"/>
  <c r="P11" i="2" s="1"/>
  <c r="M10" i="2"/>
  <c r="P12" i="2"/>
  <c r="M134" i="1"/>
  <c r="P135" i="1"/>
  <c r="M110" i="1"/>
  <c r="P111" i="1"/>
  <c r="M145" i="1"/>
  <c r="P146" i="1"/>
  <c r="M122" i="1"/>
  <c r="P123" i="1"/>
  <c r="M76" i="1"/>
  <c r="P76" i="1" s="1"/>
  <c r="P77" i="1"/>
  <c r="P38" i="1"/>
  <c r="M275" i="2"/>
  <c r="P276" i="2"/>
  <c r="P220" i="2"/>
  <c r="P240" i="2"/>
  <c r="P103" i="2"/>
  <c r="P287" i="2"/>
  <c r="M286" i="2"/>
  <c r="P286" i="2" s="1"/>
  <c r="M263" i="2"/>
  <c r="P264" i="2"/>
  <c r="M67" i="2"/>
  <c r="M190" i="2" l="1"/>
  <c r="P206" i="2"/>
  <c r="M158" i="2"/>
  <c r="P159" i="2"/>
  <c r="M151" i="2"/>
  <c r="P153" i="2"/>
  <c r="M132" i="2"/>
  <c r="P133" i="2"/>
  <c r="M169" i="2"/>
  <c r="P169" i="2" s="1"/>
  <c r="M168" i="2"/>
  <c r="P170" i="2"/>
  <c r="M26" i="2"/>
  <c r="P28" i="2"/>
  <c r="M9" i="2"/>
  <c r="P10" i="2"/>
  <c r="M121" i="1"/>
  <c r="P122" i="1"/>
  <c r="M109" i="1"/>
  <c r="P110" i="1"/>
  <c r="M144" i="1"/>
  <c r="P144" i="1" s="1"/>
  <c r="P145" i="1"/>
  <c r="M133" i="1"/>
  <c r="P133" i="1" s="1"/>
  <c r="P134" i="1"/>
  <c r="P37" i="1"/>
  <c r="M219" i="2"/>
  <c r="P219" i="2" s="1"/>
  <c r="M189" i="2"/>
  <c r="P190" i="2"/>
  <c r="M262" i="2"/>
  <c r="P262" i="2" s="1"/>
  <c r="P263" i="2"/>
  <c r="M100" i="2"/>
  <c r="P101" i="2"/>
  <c r="M274" i="2"/>
  <c r="P275" i="2"/>
  <c r="M66" i="2"/>
  <c r="P67" i="2"/>
  <c r="M204" i="2"/>
  <c r="P205" i="2"/>
  <c r="M253" i="2"/>
  <c r="M302" i="2"/>
  <c r="M218" i="2" l="1"/>
  <c r="M217" i="2" s="1"/>
  <c r="M167" i="2"/>
  <c r="P168" i="2"/>
  <c r="M150" i="2"/>
  <c r="P151" i="2"/>
  <c r="M131" i="2"/>
  <c r="P131" i="2" s="1"/>
  <c r="P132" i="2"/>
  <c r="M157" i="2"/>
  <c r="P157" i="2" s="1"/>
  <c r="P158" i="2"/>
  <c r="M25" i="2"/>
  <c r="P26" i="2"/>
  <c r="M8" i="2"/>
  <c r="P9" i="2"/>
  <c r="M108" i="1"/>
  <c r="P109" i="1"/>
  <c r="P121" i="1"/>
  <c r="M120" i="1"/>
  <c r="M301" i="2"/>
  <c r="P302" i="2"/>
  <c r="M252" i="2"/>
  <c r="P253" i="2"/>
  <c r="M65" i="2"/>
  <c r="P66" i="2"/>
  <c r="M99" i="2"/>
  <c r="P100" i="2"/>
  <c r="M188" i="2"/>
  <c r="P189" i="2"/>
  <c r="M203" i="2"/>
  <c r="P204" i="2"/>
  <c r="M273" i="2"/>
  <c r="P274" i="2"/>
  <c r="P218" i="2" l="1"/>
  <c r="M149" i="2"/>
  <c r="P149" i="2" s="1"/>
  <c r="P150" i="2"/>
  <c r="M166" i="2"/>
  <c r="P166" i="2" s="1"/>
  <c r="P167" i="2"/>
  <c r="M24" i="2"/>
  <c r="P25" i="2"/>
  <c r="M7" i="2"/>
  <c r="P7" i="2" s="1"/>
  <c r="P8" i="2"/>
  <c r="M119" i="1"/>
  <c r="P120" i="1"/>
  <c r="M107" i="1"/>
  <c r="P108" i="1"/>
  <c r="M216" i="2"/>
  <c r="P217" i="2"/>
  <c r="M202" i="2"/>
  <c r="P203" i="2"/>
  <c r="M98" i="2"/>
  <c r="P99" i="2"/>
  <c r="M251" i="2"/>
  <c r="P252" i="2"/>
  <c r="M272" i="2"/>
  <c r="P273" i="2"/>
  <c r="M187" i="2"/>
  <c r="P188" i="2"/>
  <c r="M64" i="2"/>
  <c r="P65" i="2"/>
  <c r="M300" i="2"/>
  <c r="P301" i="2"/>
  <c r="M22" i="2" l="1"/>
  <c r="P22" i="2" s="1"/>
  <c r="M23" i="2"/>
  <c r="P23" i="2" s="1"/>
  <c r="P24" i="2"/>
  <c r="M106" i="1"/>
  <c r="P107" i="1"/>
  <c r="P119" i="1"/>
  <c r="M250" i="2"/>
  <c r="P251" i="2"/>
  <c r="M299" i="2"/>
  <c r="P300" i="2"/>
  <c r="M186" i="2"/>
  <c r="P187" i="2"/>
  <c r="M201" i="2"/>
  <c r="P202" i="2"/>
  <c r="M63" i="2"/>
  <c r="P63" i="2" s="1"/>
  <c r="P64" i="2"/>
  <c r="M271" i="2"/>
  <c r="P272" i="2"/>
  <c r="M97" i="2"/>
  <c r="P98" i="2"/>
  <c r="M215" i="2"/>
  <c r="P215" i="2" s="1"/>
  <c r="P216" i="2"/>
  <c r="P106" i="1" l="1"/>
  <c r="M105" i="1"/>
  <c r="M270" i="2"/>
  <c r="P270" i="2" s="1"/>
  <c r="P271" i="2"/>
  <c r="P201" i="2"/>
  <c r="M298" i="2"/>
  <c r="P299" i="2"/>
  <c r="M96" i="2"/>
  <c r="P97" i="2"/>
  <c r="M185" i="2"/>
  <c r="P185" i="2" s="1"/>
  <c r="P186" i="2"/>
  <c r="M249" i="2"/>
  <c r="P250" i="2"/>
  <c r="P105" i="1" l="1"/>
  <c r="M6" i="1"/>
  <c r="P6" i="1" s="1"/>
  <c r="M95" i="2"/>
  <c r="P95" i="2" s="1"/>
  <c r="P96" i="2"/>
  <c r="M248" i="2"/>
  <c r="P249" i="2"/>
  <c r="M297" i="2"/>
  <c r="P298" i="2"/>
  <c r="M247" i="2" l="1"/>
  <c r="P248" i="2"/>
  <c r="M296" i="2"/>
  <c r="P296" i="2" s="1"/>
  <c r="P297" i="2"/>
  <c r="P247" i="2" l="1"/>
  <c r="M200" i="2"/>
  <c r="M184" i="2" l="1"/>
  <c r="P200" i="2"/>
  <c r="M6" i="2" l="1"/>
  <c r="P6" i="2" s="1"/>
  <c r="P184" i="2"/>
</calcChain>
</file>

<file path=xl/sharedStrings.xml><?xml version="1.0" encoding="utf-8"?>
<sst xmlns="http://schemas.openxmlformats.org/spreadsheetml/2006/main" count="5958" uniqueCount="497">
  <si>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</si>
  <si>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</si>
  <si>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</si>
  <si>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</si>
  <si>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</si>
  <si>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</si>
  <si>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</si>
  <si>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</si>
  <si>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</si>
  <si>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</si>
  <si>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</si>
  <si>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</si>
  <si>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</si>
  <si>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</si>
  <si>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</si>
  <si>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</si>
  <si>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</si>
  <si>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</si>
  <si>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</si>
  <si>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</si>
  <si>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</si>
  <si>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</si>
  <si>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</si>
  <si>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</si>
  <si>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</si>
  <si>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</si>
  <si>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Развитие топливно-энергетического комплекса и жилищно-коммунального хозяйства Брянской области (2014 - 2020 годы)</t>
  </si>
  <si>
    <t>Содействие реформированию жилищно-коммунального хозяйства, создание благоприятных условий проживания граждан</t>
  </si>
  <si>
    <t>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</si>
  <si>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</si>
  <si>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</si>
  <si>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Жилищно-коммунальное хозяйство</t>
  </si>
  <si>
    <t>05</t>
  </si>
  <si>
    <t>Коммунальное хозяйство</t>
  </si>
  <si>
    <t>02</t>
  </si>
  <si>
    <t>Бюджетные инвестиции в объекты капитальных вложений государственной собственности</t>
  </si>
  <si>
    <t>11260</t>
  </si>
  <si>
    <t>Капитальные вложения в объекты государственной (муниципальной) собственности</t>
  </si>
  <si>
    <t>466</t>
  </si>
  <si>
    <t>Реконструкция котельной по ул. Бурова, 2б в Бежицком районе г.Брянска</t>
  </si>
  <si>
    <t>МВт/км</t>
  </si>
  <si>
    <t>22/0,6</t>
  </si>
  <si>
    <t>Реконструкция котельной по ул. Ново-Советская, 103а с целью переключения потребителей от котельной по ул. Нахимова, 124 в Бежицком районе г. Брянска</t>
  </si>
  <si>
    <t>МВт</t>
  </si>
  <si>
    <t>Техническое перевооружение котельной по ул. Бежицкая, 315А в Бежицком районе г. Брянска</t>
  </si>
  <si>
    <t>4/0,7</t>
  </si>
  <si>
    <t>Реконструкция бойлерной по ул. Донбасская, 53а в Бежицком районе г.Брянска</t>
  </si>
  <si>
    <t>5,5/0,52</t>
  </si>
  <si>
    <t>Реконструкция котельной по пр-ту Станке Димитрова, 42 в Советском районе г. Брянска</t>
  </si>
  <si>
    <t>Реконструкция котельной по пр-ту Ст. Димитрова, 73 в Советском районе г. Брянска</t>
  </si>
  <si>
    <t>Техническое перевооружение котельной по пер. О. Кошевого, 41 в Фокинском районе г. Брянска</t>
  </si>
  <si>
    <t>Реконструкция котельной по пр-ту Московский, 86 в Фокинском районе г. Брянска</t>
  </si>
  <si>
    <t>Строительство БМК с целью ликвидации котельной по ул. Тепличная, 17а в п. Новые Дарковичи Брянского района Брянской области</t>
  </si>
  <si>
    <t>3/0,15</t>
  </si>
  <si>
    <t>Строительство БМК с целью ликвидации котельной № 8 по ул. Молодежная, 29 в д. Орменка Выгоничского района Брянской области</t>
  </si>
  <si>
    <t>0,4/0,45</t>
  </si>
  <si>
    <t>Строительство БМК с целью ликвидации котельной № 11 по ул. Центральная, 6 в с. Городец Выгоничского района Брянской области</t>
  </si>
  <si>
    <t>0,3/0,44</t>
  </si>
  <si>
    <t>Реконструкция котельной №4 по ул. Мира, 9а с целью переключения потребителей котельной №2 по ул.Ленина,30б в с.Жирятино Жирятинского района Брянской области</t>
  </si>
  <si>
    <t>1,5</t>
  </si>
  <si>
    <t>Строительство БМК с целью переключения потребителей котельной № 8 в д. Пеклино Дубровского района Брянской области</t>
  </si>
  <si>
    <t>0,6/0,5</t>
  </si>
  <si>
    <t>Развитие культуры и туризма Брянской области (2014 - 2020 годы)</t>
  </si>
  <si>
    <t>15</t>
  </si>
  <si>
    <t>Развитие инфраструктуры сферы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</si>
  <si>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</si>
  <si>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</si>
  <si>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</si>
  <si>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</si>
  <si>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</si>
  <si>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01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</si>
  <si>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</si>
  <si>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</si>
  <si>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</si>
  <si>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</si>
  <si>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819</t>
  </si>
  <si>
    <t>414</t>
  </si>
  <si>
    <t>Реконструкция театра кукол по ул. Пушкина, 12 в Володарском районе г. Брянска</t>
  </si>
  <si>
    <t>Развитие образования и науки Брянской области (2014 - 2020 годы)</t>
  </si>
  <si>
    <t>16</t>
  </si>
  <si>
    <t>Развитие инфраструктуры сферы образования</t>
  </si>
  <si>
    <t>14</t>
  </si>
  <si>
    <t>Образование</t>
  </si>
  <si>
    <t>07</t>
  </si>
  <si>
    <t>Дошкольное образование</t>
  </si>
  <si>
    <t>мест</t>
  </si>
  <si>
    <t>270</t>
  </si>
  <si>
    <t>Общее образование</t>
  </si>
  <si>
    <t>м2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</si>
  <si>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</si>
  <si>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17</t>
  </si>
  <si>
    <t>21</t>
  </si>
  <si>
    <t>департамент сельского хозяйства Брянской области</t>
  </si>
  <si>
    <t>817</t>
  </si>
  <si>
    <t>Национальная экономика</t>
  </si>
  <si>
    <t>04</t>
  </si>
  <si>
    <t>Сельское хозяйство и рыболовство</t>
  </si>
  <si>
    <t>Подпрограмма "Устойчивое развитие сельских территорий" (2017 - 2020 годы)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</si>
  <si>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</si>
  <si>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</si>
  <si>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Дорожное хозяйство (дорожные фонды)</t>
  </si>
  <si>
    <t>09</t>
  </si>
  <si>
    <t>Устойчивое развитие сельских территорий</t>
  </si>
  <si>
    <t>Реконструкция автомобильной дороги Воробейня - Рубча на участке км 0+000 - км 8+630 Жирятинского района Брянской области</t>
  </si>
  <si>
    <t>км</t>
  </si>
  <si>
    <t>Реконструкция автомобильной дороги Рогнедино-Снопот на участке км 2+530 - км 9+180 в Рогнединском районе Брянской области</t>
  </si>
  <si>
    <t>Реконструкция автомобильной дороги "Брянск-Новозыбков" - Красное на участке км 0+028 - км 1+013 Выгоничского района Брянской области</t>
  </si>
  <si>
    <t>Реконструкция автомобильной дороги подъезд к с. Любышь на участке км 0+000 - км 1+000 в Дятьковском районе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</si>
  <si>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</si>
  <si>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</si>
  <si>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Подпрограмма "Развитие социальной и инженерной инфраструктуры Брянской области" (2014 - 2020 годы)</t>
  </si>
  <si>
    <t>кВт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</si>
  <si>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</si>
  <si>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</si>
  <si>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Развитие и совершенствование сети автомобильных дорог регионального значения общего пользования</t>
  </si>
  <si>
    <t>16140</t>
  </si>
  <si>
    <t>Реконструкция автомобильной дороги Унеча-Сураж на участке км 17+970 - км 25+060 в Суражском районе Брянской области (2 пусковой комплекс км 21+970-км 25+060)</t>
  </si>
  <si>
    <t>3,090</t>
  </si>
  <si>
    <t>Социальная и демографическая политика Брянской области (2014 - 2020 годы)</t>
  </si>
  <si>
    <t>Модернизация сети и повышение эффективности работы учреждений социального обслуживания населения</t>
  </si>
  <si>
    <t>Социальная политика</t>
  </si>
  <si>
    <t>Социальное обслуживание населения</t>
  </si>
  <si>
    <t>Государственное стационарное учреждение социального обслуживания системы социальной защиты населения "Жуковский дом-интернат для престарелых и инвалидов" г.Жуковка (очистные сооружения)</t>
  </si>
  <si>
    <t>м3/сут</t>
  </si>
  <si>
    <t>100</t>
  </si>
  <si>
    <t>150</t>
  </si>
  <si>
    <t>Развитие физической культуры и спорта Брянской области (2014 - 2020 годы)</t>
  </si>
  <si>
    <t>25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</si>
  <si>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</si>
  <si>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</si>
  <si>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</si>
  <si>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Бассейн по ул. 2-я Мичурина в Володарском районе в г.Брянске</t>
  </si>
  <si>
    <t>чел. в смену</t>
  </si>
  <si>
    <t>48</t>
  </si>
  <si>
    <t>Массовый спорт</t>
  </si>
  <si>
    <t>R4950</t>
  </si>
  <si>
    <t>Реконструкция стадиона "Десна" в Бежицком районе, г. Брянск (в том числе 1 этап реконструкции)</t>
  </si>
  <si>
    <t>7691,78</t>
  </si>
  <si>
    <t>Развитие промышленности, транспорта и связи Брянской области (2014 - 2020 годы)</t>
  </si>
  <si>
    <t>37</t>
  </si>
  <si>
    <t>Подпрограмма "Развитие международного аэропорта "Брянск" (2017 - 2019 годы)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</si>
  <si>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</si>
  <si>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</si>
  <si>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</si>
  <si>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</si>
  <si>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</si>
  <si>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компекса (г. Брянск) (ПИР)</t>
  </si>
  <si>
    <t>Охрана окружающей среды, воспроизводство и использование природных ресурсов Брянской области (2014 - 2020 годы)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</si>
  <si>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</si>
  <si>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</si>
  <si>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</si>
  <si>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</si>
  <si>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</si>
  <si>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</si>
  <si>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</si>
  <si>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</si>
  <si>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522</t>
  </si>
  <si>
    <t>Реконструкция очистных сооружений в г. Стародуб</t>
  </si>
  <si>
    <t>куб. м/сут.</t>
  </si>
  <si>
    <t>3600</t>
  </si>
  <si>
    <t>га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</si>
  <si>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</si>
  <si>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</si>
  <si>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</si>
  <si>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</si>
  <si>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</si>
  <si>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по ул. Советской в с. Новые Бобовичи Новозыбковского района Брянской области</t>
  </si>
  <si>
    <t>сети км</t>
  </si>
  <si>
    <t>0,411</t>
  </si>
  <si>
    <t>Выгоничский муниципальный район</t>
  </si>
  <si>
    <t>скважина</t>
  </si>
  <si>
    <t>Гордеевский муниципальный район</t>
  </si>
  <si>
    <t>Реконструкция водонапорной башни п. Мирный Гордеевского района</t>
  </si>
  <si>
    <t>Жуковский муниципальный район</t>
  </si>
  <si>
    <t>Строительство системы водоснабжения пос. Олсуфьево Жуковского района</t>
  </si>
  <si>
    <t>Клинцовский муниципальный район</t>
  </si>
  <si>
    <t>Строительство системы водоснабжения в н.п. Вьюнки Клинцовского района</t>
  </si>
  <si>
    <t>сети км, скважина, наземная на</t>
  </si>
  <si>
    <t>Погарский муниципальный район</t>
  </si>
  <si>
    <t>Стародубский муниципальный район</t>
  </si>
  <si>
    <t>Строительство водонапорной башни в с. Степок Стародубского района</t>
  </si>
  <si>
    <t>Трубчевский муниципальный район</t>
  </si>
  <si>
    <t>Строительство водонапорной башни и сетей водоснабжения в д. Красное Трубчевского района</t>
  </si>
  <si>
    <t>Реконструкция водопровода по ул.Советская пгт Белая Березка Трубчевского района (1 очередь)</t>
  </si>
  <si>
    <t>Унечский муниципальный район</t>
  </si>
  <si>
    <t>Строительство централизованного водоснабжения залинейной части города Унеча Унечского района Брянской области (2 очередь)</t>
  </si>
  <si>
    <t>город Брянск</t>
  </si>
  <si>
    <t>Строительство артезианской скважины в городе Фокино Брянской области</t>
  </si>
  <si>
    <t>Комаричский муниципальный район</t>
  </si>
  <si>
    <t>Детский сад на 75 мест в п. Лопандино Комаричского района Брянской области</t>
  </si>
  <si>
    <t>75</t>
  </si>
  <si>
    <t>Почепский муниципальный район</t>
  </si>
  <si>
    <t>город Новозыбков</t>
  </si>
  <si>
    <t>Пристройка к школе №3 г.Новозыбков</t>
  </si>
  <si>
    <t>437,9</t>
  </si>
  <si>
    <t>Развитие газификации в сельской местности</t>
  </si>
  <si>
    <t>91</t>
  </si>
  <si>
    <t>Брасовский муниципальный район</t>
  </si>
  <si>
    <t>Клетнянский муниципальный район</t>
  </si>
  <si>
    <t>Газификация н.п. Соловьяновка Клетнянского района Брянской области</t>
  </si>
  <si>
    <t>0,946</t>
  </si>
  <si>
    <t>Мглинский муниципальный район</t>
  </si>
  <si>
    <t>Газификация н.п.Молодьково Мглинского района Брянской области</t>
  </si>
  <si>
    <t>0,235</t>
  </si>
  <si>
    <t>Газификация с.Галенск Стародубского района Брянской области</t>
  </si>
  <si>
    <t>Суражский муниципальный район</t>
  </si>
  <si>
    <t>Газификация н.п. Садовая Суражского района</t>
  </si>
  <si>
    <t>4,452</t>
  </si>
  <si>
    <t>Газификация н.п. Макарзно ул.Луговая Трубчевского района Брянской области</t>
  </si>
  <si>
    <t>0,567</t>
  </si>
  <si>
    <t>Газификация н.п. Шуклино Трубчевского района</t>
  </si>
  <si>
    <t>3,511</t>
  </si>
  <si>
    <t>Газификация ул.Луговая н.п.Селец Трубчевского района Брянской области</t>
  </si>
  <si>
    <t>0,537</t>
  </si>
  <si>
    <t>Развитие водоснабжения в сельской местности</t>
  </si>
  <si>
    <t>92</t>
  </si>
  <si>
    <t>Водоснабжение н.п. Стругова Буда Гордеевского района Брянской области (1 очередь строительства)</t>
  </si>
  <si>
    <t>Дятьковский муниципальный район</t>
  </si>
  <si>
    <t>1,21</t>
  </si>
  <si>
    <t>Реконструкция водоснабжения н.п. Лутна Клетнянского района Брянской области (1 очередь строительства)</t>
  </si>
  <si>
    <t>5,190</t>
  </si>
  <si>
    <t>Водоснабжение н.п.Влазовичи Суражского района Брянской области (3 очередь строительства)</t>
  </si>
  <si>
    <t>Развитие сети учреждений культурно - досугового типа</t>
  </si>
  <si>
    <t>93</t>
  </si>
  <si>
    <t>Сельский Дом культуры на 200 мест в п.Погребы Брасовского района</t>
  </si>
  <si>
    <t>200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</si>
  <si>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</si>
  <si>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</si>
  <si>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Электроснабжение микрорайона комплексной жилой застройки в н.п. Меленск Стародубского района Брянской области (II этап)</t>
  </si>
  <si>
    <t>Километр</t>
  </si>
  <si>
    <t>3,3</t>
  </si>
  <si>
    <t>Строительство автомобильных дорог в микрорайоне комплексной жилой застройки в н.п.Меленск Стародубского района Брянской области</t>
  </si>
  <si>
    <t>1,992</t>
  </si>
  <si>
    <t>Строительство автомобильной дороги Подъезд к ферме ООО "Дружба" от съезда влево на км 184+100 автомобильной дороги Брянск-Смоленск в Жуковском районе Брянской области</t>
  </si>
  <si>
    <t>Красногорский муниципальный район</t>
  </si>
  <si>
    <t>Строительство автомобильной дороги Подъезд к МТФ № 1 в н.п. Перелазы от автомобильной дороги Перелазы - Зеленая Дубрава на км 0+320 в Красногорском районе Брянской области</t>
  </si>
  <si>
    <t>Севский муниципальный район</t>
  </si>
  <si>
    <t>Строительство автомобильной дороги Подъезд к МТФ "Шведчики" на км 27+000 автомобильной дороги Комаричи-Севск в Севском районе Брянской области</t>
  </si>
  <si>
    <t>Суземский муниципальный район</t>
  </si>
  <si>
    <t>Строительство автомобильной дороги "Суземка-Трубчевск"-Холмецкий Хутор"-пост Нерусса в Суземском районе Брянской области</t>
  </si>
  <si>
    <t>Строительство автомобильной дороги Подъезд к МТФ колхоза "Серп и Молот" в н.п.Влазовичи на км 0+150 автомобильной дороги Влазовичи-Васильевка в Суражском районе Брянской области</t>
  </si>
  <si>
    <t>Строительство автомобильной дороги "Унеча - ст.Рассуха - Лизогубовка" - Трудовик в Унечском районе Брянской области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</si>
  <si>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</si>
  <si>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2,335</t>
  </si>
  <si>
    <t>Новозыбковский муниципальный район</t>
  </si>
  <si>
    <t>3,805</t>
  </si>
  <si>
    <t>Брянский муниципальный район</t>
  </si>
  <si>
    <t>Жирятинский муниципальный район</t>
  </si>
  <si>
    <t>Газификация д.Павловичи Жирятинского района Брянской области</t>
  </si>
  <si>
    <t>Газификация с.Клинок  Жирятинского района Брянской области</t>
  </si>
  <si>
    <t>Водоснабжение н.п. Неготино Жуковского района Брянской области</t>
  </si>
  <si>
    <t>Строительство водонапорной башни в н.п. Бережок Карачевского района</t>
  </si>
  <si>
    <t>Газификация д.Цинка  Мглинского  района Брянской области</t>
  </si>
  <si>
    <t>0,412</t>
  </si>
  <si>
    <t>Навлинский муниципальный район</t>
  </si>
  <si>
    <t>256</t>
  </si>
  <si>
    <t>1,02</t>
  </si>
  <si>
    <t>Водоснабжение н.п. Хвощевка Севского района Брянской области</t>
  </si>
  <si>
    <t>1,62</t>
  </si>
  <si>
    <t>Водозаборное сооружение в н.п. Дохновичи Стародубского района Брянской области</t>
  </si>
  <si>
    <t>Реконструкция водоснабжения н.п.Андреевка Суражского района Брянской области (1 очередь строительства)</t>
  </si>
  <si>
    <t>3,86</t>
  </si>
  <si>
    <t>Реконструкция водоснабжения н.п.Косичи Суражского района Брянской области (1 очередь строительства)</t>
  </si>
  <si>
    <t>Водоснабжение н.п. Селец Трубчевского района Брянской области (1 очередь строительства)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</si>
  <si>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</si>
  <si>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</si>
  <si>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примыкания на км 130+370 (справа) автомобильной дороги общего пользования федерального значения Р-120 "Орел-Брянск-Смоленск - граница с республикой Белоруссия, Юго-Западный обход г. Смоленска."</t>
  </si>
  <si>
    <t>Реконструкция Первомайского моста через р. Десна в Бежицком районе г. Брянска (2 пусковой комплекс)</t>
  </si>
  <si>
    <t>Строительство автомобильной дороги - защитной дамбы Брянск 1 - Брянск 2 (1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</si>
  <si>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</si>
  <si>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</si>
  <si>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</si>
  <si>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</si>
  <si>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Создание новых мест в общеобразовательных организациях</t>
  </si>
  <si>
    <t>R5200</t>
  </si>
  <si>
    <t>Пристройка к школе № 59 в Советском районе г. Брянска</t>
  </si>
  <si>
    <t>Реконструкция муниципального стадиона "Снежеть" в г.Карачеве Брянской области. Первая очередь строительства (достройка)</t>
  </si>
  <si>
    <t>2000</t>
  </si>
  <si>
    <t>Здание раздевалок для стадиона в п. Белая Березка Трубчевского района Брянской области</t>
  </si>
  <si>
    <t>Физкультурно-оздоровительный комплекс, г.Сураж</t>
  </si>
  <si>
    <t>Развитие здравоохранения Брянской области (2014 - 2020 годы)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</si>
  <si>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</si>
  <si>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</si>
  <si>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</si>
  <si>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</si>
  <si>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Среднее профессиональное образование</t>
  </si>
  <si>
    <t>Спортивный зал ГОУ СПО "Новозыбковский профессионально-педагогический колледж" в г. Новозыбков Брянской области</t>
  </si>
  <si>
    <t>Климовский муниципальный район</t>
  </si>
  <si>
    <t>Строительство наружной канализации в н.п. Владимировка Комаричского района Брянской области</t>
  </si>
  <si>
    <t>0,966</t>
  </si>
  <si>
    <t>Бассейн спорткомплекса в п.г.т. Климово Брянской области</t>
  </si>
  <si>
    <t>город Стародуб</t>
  </si>
  <si>
    <t>Меленское сельское поселение Стародубского района</t>
  </si>
  <si>
    <t>Нераспределенный резерв</t>
  </si>
  <si>
    <t>кв.м.</t>
  </si>
  <si>
    <t>уч. мест</t>
  </si>
  <si>
    <t>Строительство систем газоснабжения для населенных пунктов Брянской области</t>
  </si>
  <si>
    <t>Строительство систем водоснабжения для населенных пунктов Брянской области</t>
  </si>
  <si>
    <t>Перевод отопления учреждений и организаций социально-культурной сферы на природный газ</t>
  </si>
  <si>
    <t>Модернизация объектов коммунальной инфраструктуры</t>
  </si>
  <si>
    <t>п.м.</t>
  </si>
  <si>
    <t>башня</t>
  </si>
  <si>
    <t>R5670</t>
  </si>
  <si>
    <t>Государственный заказчик: Государственное унитарное предприятие "Брянсккоммунэнерго"</t>
  </si>
  <si>
    <t>Государственный заказчик: Государственное Казенное Учреждение "Управление капитального строительства Брянской области"</t>
  </si>
  <si>
    <t>Департамент строительства Брянской области</t>
  </si>
  <si>
    <t>Государственный заказчик: Казенное учреждение "Управление автомобильных дорог Брянской области"</t>
  </si>
  <si>
    <t>Субсидии на софинансирование капитальных вложений в объекты государственной (муниципальной) собственности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</si>
  <si>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</si>
  <si>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Газификация ФАП в н.п. Хотьяновка Трубчевского района Брянской области</t>
  </si>
  <si>
    <t>Газификация улицы Калинина в городе Мглине Брянской области</t>
  </si>
  <si>
    <t>Газификация с.Глинное Навлинского района Брянской области</t>
  </si>
  <si>
    <t>Самотечный канализационный коллектор №5А из железобетонных труб Ø1200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</si>
  <si>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Погребское сельское поселение Брасовского муниципального района</t>
  </si>
  <si>
    <t>Водопроводные сети по ул. Калиновка в с. Красный Рог Краснорогского сельского поселения Почепского района Брянской области</t>
  </si>
  <si>
    <t>департамент строительства Брянской области</t>
  </si>
  <si>
    <t>пос. в смену</t>
  </si>
  <si>
    <t>250</t>
  </si>
  <si>
    <t>2019</t>
  </si>
  <si>
    <t>2018</t>
  </si>
  <si>
    <t>Амбулаторная помощь</t>
  </si>
  <si>
    <t>Подпрограмма "Стимулирование развития жилищного строительства в Брянской области" (2017 - 2020 годы)</t>
  </si>
  <si>
    <t>Реализация мероприятий по стимулированию развития жилищного строительства в Брянской области</t>
  </si>
  <si>
    <t>1А</t>
  </si>
  <si>
    <t>Мероприятия по стимулированию программ развития жилищного строительства субъектов Российской Федерации</t>
  </si>
  <si>
    <t>R0210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</si>
  <si>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</si>
  <si>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Физкультурно-оздоровительный комплекс п.г.т. Комаричи (1 этап)</t>
  </si>
  <si>
    <t>чел/см</t>
  </si>
  <si>
    <t>40</t>
  </si>
  <si>
    <t>Дворец единоборств в Советском районе г.Брянска</t>
  </si>
  <si>
    <t>Карачевское городское поселение</t>
  </si>
  <si>
    <t>Белоберезковское городское поселение</t>
  </si>
  <si>
    <t>157,36</t>
  </si>
  <si>
    <t>Строительство полигона ТБО в пгт. Выгоничи (I очередь)</t>
  </si>
  <si>
    <t>Строительство полигона ТБО в пгт.Красная Гора (I очередь)</t>
  </si>
  <si>
    <t>Строительство полигона ТБО в пгт. Погар (I очередь)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</si>
  <si>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</si>
  <si>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Итого</t>
  </si>
  <si>
    <t>Отделение поликлиники на 150 посещений в смену ГБУЗ "Брянская ЦРБ" в н.п. Супонево Брянского района Брянской области</t>
  </si>
  <si>
    <t>Детский сад-ясли в микрорайоне по ул.Флотской в Бежицком районе г.Брянска (корректировка)</t>
  </si>
  <si>
    <t>Детский сад-ясли на 270 мест на территории бывшего аэропорта в Советском районе г. Брянска (корректировка)</t>
  </si>
  <si>
    <t>Строительство автомобильной дороги Эдазия-Красный Бор в Жуковском районе Брянской области</t>
  </si>
  <si>
    <t>Строительство канализационных сетей н.п. Комаричи (1 очередь строительства) (2 этап)</t>
  </si>
  <si>
    <t>Строительство водоснабжения в н.п. Ивановка Брянского района Брянской области</t>
  </si>
  <si>
    <t>Детская поликлиника на 250 посещений в смену в Фокинском районе г.Брянска</t>
  </si>
  <si>
    <t>Газификация н.п.Упрусы Жуковского района</t>
  </si>
  <si>
    <t>Детский сад г. Стародуб Брянской области</t>
  </si>
  <si>
    <t>Строительство водозаборного сооружения с наземной насосной станцией в с. Внуковичи Новозыбковского района Брянской области</t>
  </si>
  <si>
    <t>Строительство водозаборного сооружения с наземной насосной станцией в с. Новое Место Новозыбковского района Брянской области</t>
  </si>
  <si>
    <t>Строительство водозаборного сооружения с наземной насосной станцией в с. Новые Бобовичи Новозыбковского района Брянской области</t>
  </si>
  <si>
    <t>Реконструкция мостового перехода через р.Десна на км 6+681 автомобильной дороги "Брянск-Смоленск"-Жуковка в Жуковском районе Брянской области</t>
  </si>
  <si>
    <t>Строительство спального корпуса на 120 мест и банно-прачечного комбината Дубровского дома-интерната для умственно-отсталых детей (реконструкция корпуса №3)</t>
  </si>
  <si>
    <t>Строительство здания столовой Трубчевского психоневрологического интерната в н.п.Кветунь Трубчевского района</t>
  </si>
  <si>
    <t>Наружные водопроводные сети 2-й очереди района индивидуальных жилых домов в 116 квартале в г.Новозыбков Брянской области</t>
  </si>
  <si>
    <t>Строительство автодороги по ул.Романа Брянского на участке между ул. Авиационной и ул. Брянского Фронта в Советском районе города Брянска (2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</si>
  <si>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(1 этап)</t>
  </si>
  <si>
    <t>Реконструкция автомобильной дороги "Брянск-Новозыбков"-Мглин на участке км 30+450 - км 46+040 в Мглинском районе Брянской области (ПИР)</t>
  </si>
  <si>
    <t>Газификация котельной для школы и детского сада в н.п. Витемля Погарского района Брянской области</t>
  </si>
  <si>
    <t>в том числе кредиторская задолженность за работы, выполненные в 2017 году</t>
  </si>
  <si>
    <t>Человек</t>
  </si>
  <si>
    <t>Реконструкция водоснабжения н.п. Грибовы Дворы Карачевского района</t>
  </si>
  <si>
    <t>Водозаборное сооружение н.п. Березина Унечского района Брянской области</t>
  </si>
  <si>
    <t>Газификация д.Дягово Почепского  района Брянской области</t>
  </si>
  <si>
    <t>Газификация участка №8 ГУП ОНО ОПХ "Черемушки" д. Дубровка, Брянского района, Брянской области (1-ая очередь застройки) (ПИР)</t>
  </si>
  <si>
    <t>Водоснабжение участка №8 ГУП ОНО ОПХ "Черемушки" д. Дубровка, Брянского района, Брянской области (1-ая очередь застройки) (ПИР)</t>
  </si>
  <si>
    <t>Газификация ул.Павших Героев н.п.Хотеева Брасовского района Брянской области</t>
  </si>
  <si>
    <t>Климовское городское поселение</t>
  </si>
  <si>
    <t>Строительство канализационной насосной станции для ФОК в р.п. Климово Брянской области</t>
  </si>
  <si>
    <t>Газопровод низкого давления по ул. Советская д. Волкова Карачевского района Брянской области</t>
  </si>
  <si>
    <t>Строительство водоснабжения в н.п.Доманово Дятьковского района Брянской области (2 очередь строительства)</t>
  </si>
  <si>
    <t>Газификация ул. Октябрьская и пер. Заречный в н.п. Писаревка Унечского района Брянской области</t>
  </si>
  <si>
    <t>Водоснабжение н.п. Красное Брасовского района Брянской области (I очередь строительства)</t>
  </si>
  <si>
    <t>Строительство автомобильной дороги Чаусы - Сопычи в Погарском районе Брянской области</t>
  </si>
  <si>
    <t>Строительство объекта "Автодорога по ул. Советской (от ул.Крахмалева до ул. Объездной) в Советском районе г.Брянска"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</si>
  <si>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</si>
  <si>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</si>
  <si>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Детский сад на 135 мест, в том числе 80 мест для детей в возрасте от двух месяцев до трех лет в г.Сураже</t>
  </si>
  <si>
    <t>Пристройка для размещения групп раннего возраста к детскому саду №111 "Гнёздышко" в Советском районе г. Брянска</t>
  </si>
  <si>
    <t>Пристройка для размещения групп раннего возраста к детскому саду № 74 "Рябинка"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</si>
  <si>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</si>
  <si>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</si>
  <si>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</si>
  <si>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</si>
  <si>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Иные межбюджетные трансферты</t>
  </si>
  <si>
    <t>Детский сад на 35 мест в с.Дмитрово Почепского района Брянской области</t>
  </si>
  <si>
    <t>Строительство автомобильной дороги Урицкий-Козелкино в Брянском районе Брянской области. (1 этап)</t>
  </si>
  <si>
    <t>Строительство моста через реку Десна на км 1+250 автомобильной дороги Подъезд к д. Сельцо в Брянском районе Брянской области</t>
  </si>
  <si>
    <t>Строительство объекта "Автодорога по ул. Советской (от ул.Крахмалева до ул. Объездной) в Советском районе г.Брянска</t>
  </si>
  <si>
    <t>Патологоанатомический корпус. ГБУЗ "Новозыбковская ЦРБ"</t>
  </si>
  <si>
    <t>Газификация ул. Северной в д. Калинки Суражского района</t>
  </si>
  <si>
    <t>Детский сад в микрорайоне "Мегаполис – парк" п. Путевка Брянского района на 135 мест, из них 80 мест для детей от двух месяцев до трех лет</t>
  </si>
  <si>
    <t>Детский сад по ул. Романа Брянского в Советском районе г. Брянска</t>
  </si>
  <si>
    <t>Детский сад по ул. Новозыбковской в Фокинском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</si>
  <si>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</si>
  <si>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Напорный канализационный коллектор (2 нитки д=600 мм) от КНС "Ждановская" до КОС. Участок от камеры переключения напротив жилого дома № 10/5 по пр. Московскому до пр. Западного в Фокинском районе г. Брянска</t>
  </si>
  <si>
    <t>Камера переключения по ул. Объездной и напорные канализационные коллектора для переключения части стоков Бежицкого района в существующий канализационный коллектор по ул. Советской, диаметром 800 мм в Советском районе города Брянска</t>
  </si>
  <si>
    <t>Напорный коллектор (2 нитки д=500 мм) в Советском районе г. Брянска. Участок от КНС 5-го микрорайона до жилого дома № 20-а по ул. Брянского Фронта</t>
  </si>
  <si>
    <t>Самотечный канализационный коллектор №1 из железобетонных труб Ø700-900 мм в Бежицком районе г. Брянска. Участок от ул. Дружбы до ГКНС-4</t>
  </si>
  <si>
    <t>Самотечный канализационный коллектор №3 из железобетонных труб Ø800-1200 мм в Бежицком районе г. Брянска. Участок от ул. Почтовой до ГКНС-4</t>
  </si>
  <si>
    <t>Наименование муниципального образования; объекта</t>
  </si>
  <si>
    <t>Наименование государственного заказчика; объекта</t>
  </si>
  <si>
    <t>Наименование объекта</t>
  </si>
  <si>
    <t>Федеральный бюджет</t>
  </si>
  <si>
    <t>Областной бюджет</t>
  </si>
  <si>
    <t>Лимит капитальных вложений, всего</t>
  </si>
  <si>
    <t>в том числе:</t>
  </si>
  <si>
    <t>Изменения (+/-)</t>
  </si>
  <si>
    <t>К утверждению</t>
  </si>
  <si>
    <t>Утверждено на 2019 год</t>
  </si>
  <si>
    <t>Утверждено на 2018 год</t>
  </si>
  <si>
    <t>Реконструкция водонапорной башни с водопроводными сетями в н.п. Песочня Песоченского сельского поселения Карачевского района</t>
  </si>
  <si>
    <t>2021</t>
  </si>
  <si>
    <t>6,250</t>
  </si>
  <si>
    <t>Строительство автостоянки по адресу Брянский район, с. Октябрьское, ул. Авиаторов</t>
  </si>
  <si>
    <t>Приложение 1</t>
  </si>
  <si>
    <t>Освоено</t>
  </si>
  <si>
    <t>Исполнено</t>
  </si>
  <si>
    <t>Процент исполнения</t>
  </si>
  <si>
    <t>Приложение 2</t>
  </si>
  <si>
    <t>Директор департамента строительства Брянской области</t>
  </si>
  <si>
    <t>Г.Н. Солодун</t>
  </si>
  <si>
    <t>Исп. Н.Н. Лебель</t>
  </si>
  <si>
    <t>322-562 доб.250</t>
  </si>
  <si>
    <t>Утверждено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</si>
  <si>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</si>
  <si>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</si>
  <si>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</si>
  <si>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</si>
  <si>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</si>
  <si>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Пожарное депо на 6 автомашин ПЧ-48 по адресу: Брянская область, Трубчевский район, г. Трубчевск, ул. Володарского, д. 2е</t>
  </si>
  <si>
    <t>количество автомашин</t>
  </si>
  <si>
    <t>Подпрограмма "Обеспечение жильем медицинских работников (врачей) государственных учреждений здравоохранения Брянской области" (2018 - 2020 годы)</t>
  </si>
  <si>
    <t>Формирование системы управления кадровым потенциалом в сфере здравоохранения с учетом структуры региональной потребности в медицинских кадрах, их оптимального размещения и эффективного использования, достижение полноты укомплектованности учреждений здравоохранения медицинскими работниками (врачами)</t>
  </si>
  <si>
    <t>29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</si>
  <si>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</si>
  <si>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</si>
  <si>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</si>
  <si>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</si>
  <si>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461</t>
  </si>
  <si>
    <t>Нераспределенные средства</t>
  </si>
  <si>
    <t>462</t>
  </si>
  <si>
    <t>Скорая медицинская помощь</t>
  </si>
  <si>
    <t>Санаторно-оздоровительная помощь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</si>
  <si>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</si>
  <si>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6415,7</t>
  </si>
  <si>
    <t>Газификация участка №8 ГУП ОНО ОПХ "Черемушки" д. Дубровка, Брянского района, Брянской области (2-ая очередь застройки) (ПИР)</t>
  </si>
  <si>
    <t>Газификация участка №8 ГУП ОНО ОПХ "Черемушки" д. Дубровка, Брянского района, Брянской области (3-я очередь застройки) (ПИР)</t>
  </si>
  <si>
    <t>Газификация участка №8 ГУП ОНО ОПХ "Черемушки" д. Дубровка, Брянского района, Брянской области (4-ая очередь застройки) (ПИР)</t>
  </si>
  <si>
    <t>Газификация участка №8 ГУП ОНО ОПХ "Черемушки" д. Дубровка, Брянского района, Брянской области (5-ая очередь застройки) (ПИР)</t>
  </si>
  <si>
    <t>Водоснабжение участка №8 ГУП ОНО ОПХ "Черемушки" д. Дубровка, Брянского района, Брянской области (2-ая очередь застройки) (ПИР)</t>
  </si>
  <si>
    <t>Водоснабжение участка №8 ГУП ОНО ОПХ "Черемушки" д. Дубровка, Брянского района, Брянской области (3-я очередь застройки) (ПИР)</t>
  </si>
  <si>
    <t>Водоснабжение участка №8 ГУП ОНО ОПХ "Черемушки" д. Дубровка, Брянского района, Брянской области (4-ая, 5-ая очередь застройки) (ПИР)</t>
  </si>
  <si>
    <t>Реконструкция автомобильной дороги "Брянск-Новозыбков"-Мглин на участке км 44+471 - км 46+151 в Мглинском районе Брянской области</t>
  </si>
  <si>
    <t>Реконструкция автомобильной дороги Красный Бор - ст. Чернетово на участке км 0+100 - км 1+210 (с устройством подъезда к г. Сельцо) в Брянском районе Брянской области</t>
  </si>
  <si>
    <t>Комплексный центр помощи семье и детям в п.г.т. Суземка Брянской области</t>
  </si>
  <si>
    <t>Городской округ "город Фокино"</t>
  </si>
  <si>
    <t>сети км; артезианская скважина</t>
  </si>
  <si>
    <t>0,112;1</t>
  </si>
  <si>
    <t>Строительство водозаборного узла и водопроводной сети д. Орменка, ул. Мира, 4а, Выгоничский район, Брянская область</t>
  </si>
  <si>
    <t>сети км; артезианская скважина; водонапорная башня</t>
  </si>
  <si>
    <t>0,382; 1; 1</t>
  </si>
  <si>
    <t>Реконструкция сети водоснабжения ул. Заозерная с. Гордевка Гордеевского раойна</t>
  </si>
  <si>
    <t>Реконструкция сетей водоснабжения ул. Калининская с.Творишино Гордеевского района</t>
  </si>
  <si>
    <t>сети км; водонапорная башня</t>
  </si>
  <si>
    <t>0,07; 1</t>
  </si>
  <si>
    <t>2,713; 1</t>
  </si>
  <si>
    <t>2,463; 1</t>
  </si>
  <si>
    <t>Реконструкция водопроводных сетей по ул. Совхозная, ул. Васильцовская, ул. Котовка в д. Тростань Новозыбковского района Брянской области</t>
  </si>
  <si>
    <t>1,153; 1</t>
  </si>
  <si>
    <t>Строительство артезианской скважины в д. Городцы Трубчевского района</t>
  </si>
  <si>
    <t>0,035; 1</t>
  </si>
  <si>
    <t>Унечское городское поселение</t>
  </si>
  <si>
    <t>Погарское городское поселение</t>
  </si>
  <si>
    <t>Строительство сетей водоснабжения в пгт. Погар Погарского района Брянской области (1 очередь)</t>
  </si>
  <si>
    <t>Строительство сетей водоснабжения в пгт. Погар Погарского района Брянской области (2 очередь)</t>
  </si>
  <si>
    <t>Рогнединское городское поселение</t>
  </si>
  <si>
    <t>Реконструкция водопроводных сетей в р.п. Рогнедино</t>
  </si>
  <si>
    <t>Севское городское поселение</t>
  </si>
  <si>
    <t>Реконструкция станции подкачки воды в г. Севске по ул. Салтыкова Щедрина, д.44</t>
  </si>
  <si>
    <t>насосная станция подкачки</t>
  </si>
  <si>
    <t>сети км; вдонапорная башня</t>
  </si>
  <si>
    <t>0,005; 1</t>
  </si>
  <si>
    <t>Суземское городское поселение</t>
  </si>
  <si>
    <t>Строительство системы водоснабжения в западной части п. Суземка Брянской области</t>
  </si>
  <si>
    <t>0,68; 1; 1</t>
  </si>
  <si>
    <t>R1590</t>
  </si>
  <si>
    <t>Газопровод низкого давления по ул.Советская д.Волкова Карачевского района Брянской области</t>
  </si>
  <si>
    <t>Газификация н.п.Коробовщина Стародубского района</t>
  </si>
  <si>
    <t>Газификация н.п.Каружа Трубчевского района</t>
  </si>
  <si>
    <t>Водоснабжение н.п.Синезерки Навлинского района (1 очередь строительства)</t>
  </si>
  <si>
    <t>Злынковский муниципальный район</t>
  </si>
  <si>
    <t>Водозаборное сооружение в н.п.Вышков Злынковского района</t>
  </si>
  <si>
    <t>Водоснабжение н.п.Новенькое Суземского района (1 очередь строительства)</t>
  </si>
  <si>
    <t>Школа на 1225 мест в районе старого аэропорта в Советском районе г. Брянска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</si>
  <si>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январь- сентябрь 2018 года</t>
  </si>
  <si>
    <t>Отчет об исполнении перечня объектов бюджетных инвестиций муниципальной  собственности региональной адресной инвестиционной программы за январь- сентябрь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</si>
</sst>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.000"/>
    <numFmt numFmtId="166" formatCode="#,##0.00_ ;\-#,##0.00\ "/>
    <numFmt numFmtId="167" formatCode="0.00_ ;\-0.00\ "/>
    <numFmt numFmtId="168" formatCode="#,##0.000"/>
  </numFmts>
  <fonts count="11" x14ac:knownFonts="1">
    <font>
      <sz val="10"/>
      <color rgb="FF000000"/>
      <name val="Times New Roman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44" fontId="0" fillId="0" borderId="0">
      <alignment vertical="top" wrapText="1"/>
    </xf>
  </cellStyleXfs>
  <cellXfs count="142">
    <xf numFmtId="44" fontId="0" fillId="0" borderId="0" xfId="0" applyNumberFormat="1" applyFont="1" applyFill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vertical="top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vertical="top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44" fontId="3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Alignment="1">
      <alignment vertical="center" wrapText="1"/>
    </xf>
    <xf numFmtId="44" fontId="2" fillId="0" borderId="0" xfId="0" applyNumberFormat="1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vertical="top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horizontal="right" vertical="center" wrapText="1"/>
    </xf>
    <xf numFmtId="44" fontId="1" fillId="0" borderId="1" xfId="0" applyFont="1" applyFill="1" applyBorder="1" applyAlignment="1">
      <alignment horizontal="left" vertical="center" wrapText="1"/>
    </xf>
    <xf numFmtId="44" fontId="1" fillId="0" borderId="1" xfId="0" applyFont="1" applyFill="1" applyBorder="1" applyAlignment="1">
      <alignment horizontal="center" vertical="center" wrapText="1"/>
    </xf>
    <xf numFmtId="44" fontId="1" fillId="0" borderId="1" xfId="0" applyFont="1" applyFill="1" applyBorder="1" applyAlignment="1">
      <alignment vertical="top" wrapText="1"/>
    </xf>
    <xf numFmtId="44" fontId="2" fillId="0" borderId="0" xfId="0" applyFont="1" applyFill="1" applyAlignment="1">
      <alignment vertical="top" wrapText="1"/>
    </xf>
    <xf numFmtId="44" fontId="1" fillId="0" borderId="1" xfId="0" applyFont="1" applyFill="1" applyBorder="1" applyAlignment="1">
      <alignment vertical="center" wrapText="1"/>
    </xf>
    <xf numFmtId="44" fontId="3" fillId="0" borderId="1" xfId="0" applyFont="1" applyFill="1" applyBorder="1" applyAlignment="1">
      <alignment horizontal="center" vertical="center" wrapText="1"/>
    </xf>
    <xf numFmtId="44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4" fontId="3" fillId="0" borderId="0" xfId="0" applyFont="1" applyFill="1" applyAlignment="1">
      <alignment vertical="center" wrapText="1"/>
    </xf>
    <xf numFmtId="44" fontId="3" fillId="0" borderId="0" xfId="0" applyNumberFormat="1" applyFont="1" applyFill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4" fontId="8" fillId="0" borderId="0" xfId="0" applyNumberFormat="1" applyFont="1" applyFill="1" applyAlignment="1">
      <alignment vertical="center" wrapText="1"/>
    </xf>
    <xf numFmtId="44" fontId="8" fillId="0" borderId="0" xfId="0" applyNumberFormat="1" applyFont="1" applyFill="1" applyAlignment="1">
      <alignment horizontal="center" vertical="center" wrapText="1"/>
    </xf>
    <xf numFmtId="44" fontId="8" fillId="0" borderId="0" xfId="0" applyNumberFormat="1" applyFont="1" applyFill="1" applyAlignment="1">
      <alignment vertical="top" wrapText="1"/>
    </xf>
    <xf numFmtId="4" fontId="1" fillId="0" borderId="3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Fill="1" applyAlignment="1">
      <alignment vertical="center" wrapText="1"/>
    </xf>
    <xf numFmtId="44" fontId="2" fillId="0" borderId="1" xfId="0" applyFont="1" applyFill="1" applyBorder="1" applyAlignment="1">
      <alignment vertical="top" wrapText="1"/>
    </xf>
    <xf numFmtId="44" fontId="2" fillId="0" borderId="0" xfId="0" applyFont="1" applyFill="1" applyAlignment="1">
      <alignment vertical="center" wrapText="1"/>
    </xf>
    <xf numFmtId="44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right" vertical="center" wrapText="1" shrinkToFit="1"/>
    </xf>
    <xf numFmtId="44" fontId="2" fillId="0" borderId="0" xfId="0" applyNumberFormat="1" applyFont="1" applyFill="1" applyAlignment="1">
      <alignment vertical="center" wrapText="1" shrinkToFit="1"/>
    </xf>
    <xf numFmtId="44" fontId="2" fillId="0" borderId="0" xfId="0" applyNumberFormat="1" applyFont="1" applyFill="1" applyAlignment="1">
      <alignment horizontal="center" vertical="center" wrapText="1" shrinkToFit="1"/>
    </xf>
    <xf numFmtId="44" fontId="2" fillId="0" borderId="0" xfId="0" applyNumberFormat="1" applyFont="1" applyFill="1" applyAlignment="1">
      <alignment vertical="top" wrapText="1" shrinkToFit="1"/>
    </xf>
    <xf numFmtId="44" fontId="9" fillId="0" borderId="0" xfId="0" applyNumberFormat="1" applyFont="1" applyFill="1" applyAlignment="1">
      <alignment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10" fontId="1" fillId="0" borderId="2" xfId="0" applyNumberFormat="1" applyFont="1" applyFill="1" applyBorder="1" applyAlignment="1">
      <alignment horizontal="right" vertical="center" wrapText="1"/>
    </xf>
    <xf numFmtId="10" fontId="1" fillId="0" borderId="4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 shrinkToFit="1"/>
    </xf>
    <xf numFmtId="10" fontId="7" fillId="0" borderId="1" xfId="0" applyNumberFormat="1" applyFont="1" applyFill="1" applyBorder="1" applyAlignment="1">
      <alignment horizontal="right" vertical="center" wrapText="1"/>
    </xf>
    <xf numFmtId="10" fontId="1" fillId="0" borderId="3" xfId="0" applyNumberFormat="1" applyFont="1" applyFill="1" applyBorder="1" applyAlignment="1">
      <alignment horizontal="right" vertical="center" wrapText="1"/>
    </xf>
    <xf numFmtId="10" fontId="3" fillId="0" borderId="2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 shrinkToFit="1"/>
    </xf>
    <xf numFmtId="166" fontId="3" fillId="0" borderId="2" xfId="0" applyNumberFormat="1" applyFont="1" applyFill="1" applyBorder="1" applyAlignment="1">
      <alignment vertical="top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10" fontId="3" fillId="0" borderId="8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top" wrapText="1"/>
    </xf>
    <xf numFmtId="44" fontId="1" fillId="0" borderId="2" xfId="0" applyFont="1" applyFill="1" applyBorder="1" applyAlignment="1">
      <alignment vertical="top" wrapText="1"/>
    </xf>
    <xf numFmtId="44" fontId="1" fillId="0" borderId="2" xfId="0" applyFont="1" applyFill="1" applyBorder="1" applyAlignment="1">
      <alignment vertical="center" wrapText="1"/>
    </xf>
    <xf numFmtId="44" fontId="1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10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4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4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10" fontId="3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vertical="center" wrapText="1"/>
    </xf>
    <xf numFmtId="167" fontId="6" fillId="0" borderId="2" xfId="0" applyNumberFormat="1" applyFont="1" applyFill="1" applyBorder="1" applyAlignment="1">
      <alignment vertical="center"/>
    </xf>
    <xf numFmtId="44" fontId="1" fillId="0" borderId="2" xfId="0" applyFont="1" applyFill="1" applyBorder="1" applyAlignment="1">
      <alignment wrapText="1"/>
    </xf>
    <xf numFmtId="166" fontId="1" fillId="0" borderId="2" xfId="0" applyNumberFormat="1" applyFont="1" applyFill="1" applyBorder="1" applyAlignment="1">
      <alignment vertical="center" wrapText="1"/>
    </xf>
    <xf numFmtId="44" fontId="1" fillId="0" borderId="2" xfId="0" applyFont="1" applyFill="1" applyBorder="1" applyAlignment="1">
      <alignment horizontal="center" wrapText="1"/>
    </xf>
    <xf numFmtId="44" fontId="1" fillId="0" borderId="2" xfId="0" applyFont="1" applyFill="1" applyBorder="1" applyAlignment="1">
      <alignment horizontal="center" vertical="top" wrapText="1"/>
    </xf>
    <xf numFmtId="44" fontId="3" fillId="0" borderId="2" xfId="0" applyFont="1" applyFill="1" applyBorder="1" applyAlignment="1">
      <alignment vertical="top" wrapText="1"/>
    </xf>
    <xf numFmtId="44" fontId="5" fillId="0" borderId="0" xfId="0" applyNumberFormat="1" applyFont="1" applyFill="1" applyAlignment="1">
      <alignment horizontal="left" vertical="top" wrapText="1"/>
    </xf>
    <xf numFmtId="0" fontId="3" fillId="0" borderId="7" xfId="0" applyNumberFormat="1" applyFont="1" applyFill="1" applyBorder="1" applyAlignment="1">
      <alignment horizontal="right" wrapText="1"/>
    </xf>
    <xf numFmtId="0" fontId="3" fillId="0" borderId="0" xfId="0" applyNumberFormat="1" applyFont="1" applyFill="1" applyAlignment="1">
      <alignment horizontal="right" vertical="center" wrapText="1"/>
    </xf>
    <xf numFmtId="0" fontId="1" fillId="0" borderId="0" xfId="0" applyNumberFormat="1" applyFont="1" applyFill="1" applyAlignment="1">
      <alignment horizontal="center" vertical="center" wrapText="1"/>
    </xf>
    <xf numFmtId="44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CC66FF"/>
      <color rgb="FF0000FF"/>
      <color rgb="FFCC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Q252"/>
  <sheetViews>
    <sheetView view="pageBreakPreview" zoomScale="75" zoomScaleNormal="100" zoomScaleSheetLayoutView="75" workbookViewId="0">
      <pane xSplit="1" ySplit="5" topLeftCell="B209" activePane="bottomRight" state="frozen"/>
      <selection pane="topRight" activeCell="B1" sqref="B1"/>
      <selection pane="bottomLeft" activeCell="A7" sqref="A7"/>
      <selection pane="bottomRight" activeCell="J170" sqref="J170"/>
    </sheetView>
  </sheetViews>
  <sheetFormatPr defaultRowHeight="12.75" x14ac:dyDescent="0.2"/>
  <cols>
    <col min="1" max="1" width="62.1640625" style="32" customWidth="1"/>
    <col min="2" max="3" width="4.6640625" style="32" customWidth="1"/>
    <col min="4" max="4" width="4.33203125" style="32" customWidth="1"/>
    <col min="5" max="5" width="5.83203125" style="32" customWidth="1"/>
    <col min="6" max="6" width="4.83203125" style="32" customWidth="1"/>
    <col min="7" max="7" width="5" style="32" customWidth="1"/>
    <col min="8" max="8" width="8.1640625" style="32" customWidth="1"/>
    <col min="9" max="9" width="5.5" style="32" customWidth="1"/>
    <col min="10" max="10" width="10.83203125" style="32" customWidth="1"/>
    <col min="11" max="11" width="10.33203125" style="32" customWidth="1"/>
    <col min="12" max="12" width="9.83203125" style="32" customWidth="1"/>
    <col min="13" max="13" width="20.83203125" style="32" customWidth="1"/>
    <col min="14" max="14" width="20.5" style="32" customWidth="1"/>
    <col min="15" max="15" width="19.6640625" style="32" customWidth="1"/>
    <col min="16" max="16" width="14.6640625" style="32" customWidth="1"/>
    <col min="17" max="17" width="22.5" style="32" bestFit="1" customWidth="1"/>
    <col min="18" max="16384" width="9.33203125" style="32"/>
  </cols>
  <sheetData>
    <row r="1" spans="1:16" ht="21.75" customHeight="1" x14ac:dyDescent="0.2">
      <c r="A1" s="137" t="s">
        <v>415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30" customHeight="1" x14ac:dyDescent="0.2">
      <c r="A2" s="138" t="s">
        <v>495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6" ht="20.25" customHeight="1" x14ac:dyDescent="0.2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s="30" customFormat="1" ht="39" customHeight="1" x14ac:dyDescent="0.2">
      <c r="A4" s="115" t="s">
        <v>401</v>
      </c>
      <c r="B4" s="115" t="s">
        <v>2</v>
      </c>
      <c r="C4" s="115" t="s">
        <v>3</v>
      </c>
      <c r="D4" s="115" t="s">
        <v>4</v>
      </c>
      <c r="E4" s="115" t="s">
        <v>5</v>
      </c>
      <c r="F4" s="115" t="s">
        <v>6</v>
      </c>
      <c r="G4" s="115" t="s">
        <v>7</v>
      </c>
      <c r="H4" s="115" t="s">
        <v>8</v>
      </c>
      <c r="I4" s="115" t="s">
        <v>9</v>
      </c>
      <c r="J4" s="116" t="s">
        <v>10</v>
      </c>
      <c r="K4" s="116" t="s">
        <v>11</v>
      </c>
      <c r="L4" s="116" t="s">
        <v>12</v>
      </c>
      <c r="M4" s="115" t="s">
        <v>424</v>
      </c>
      <c r="N4" s="115" t="s">
        <v>416</v>
      </c>
      <c r="O4" s="115" t="s">
        <v>417</v>
      </c>
      <c r="P4" s="115" t="s">
        <v>418</v>
      </c>
    </row>
    <row r="5" spans="1:16" s="30" customFormat="1" ht="21.6" customHeight="1" x14ac:dyDescent="0.2">
      <c r="A5" s="40" t="s">
        <v>13</v>
      </c>
      <c r="B5" s="40" t="s">
        <v>14</v>
      </c>
      <c r="C5" s="40" t="s">
        <v>15</v>
      </c>
      <c r="D5" s="40" t="s">
        <v>16</v>
      </c>
      <c r="E5" s="40" t="s">
        <v>17</v>
      </c>
      <c r="F5" s="40" t="s">
        <v>18</v>
      </c>
      <c r="G5" s="40" t="s">
        <v>19</v>
      </c>
      <c r="H5" s="40" t="s">
        <v>20</v>
      </c>
      <c r="I5" s="40" t="s">
        <v>21</v>
      </c>
      <c r="J5" s="40" t="s">
        <v>22</v>
      </c>
      <c r="K5" s="40" t="s">
        <v>23</v>
      </c>
      <c r="L5" s="40" t="s">
        <v>24</v>
      </c>
      <c r="M5" s="40" t="s">
        <v>25</v>
      </c>
      <c r="N5" s="40">
        <v>14</v>
      </c>
      <c r="O5" s="40">
        <v>15</v>
      </c>
      <c r="P5" s="40">
        <v>16</v>
      </c>
    </row>
    <row r="6" spans="1:16" s="30" customFormat="1" ht="15" customHeight="1" x14ac:dyDescent="0.2">
      <c r="A6" s="39" t="s">
        <v>338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117">
        <f>M205+M37+M177+M119+M105+M76+M189+M16+M92+M7</f>
        <v>2245237872.9400001</v>
      </c>
      <c r="N6" s="117">
        <f>N205+N37+N177+N119+N105+N76+N189+N16+N92+N7</f>
        <v>670457733.58000004</v>
      </c>
      <c r="O6" s="117">
        <f>O205+O37+O177+O119+O105+O76+O189+O16+O92+O7</f>
        <v>661251630.70999992</v>
      </c>
      <c r="P6" s="118">
        <f>O6/M6</f>
        <v>0.29451295057843108</v>
      </c>
    </row>
    <row r="7" spans="1:16" s="79" customFormat="1" ht="114" customHeight="1" x14ac:dyDescent="0.2">
      <c r="A7" s="113" t="s">
        <v>425</v>
      </c>
      <c r="B7" s="119" t="s">
        <v>34</v>
      </c>
      <c r="C7" s="39" t="s">
        <v>0</v>
      </c>
      <c r="D7" s="39" t="s">
        <v>0</v>
      </c>
      <c r="E7" s="39" t="s">
        <v>0</v>
      </c>
      <c r="F7" s="39" t="s">
        <v>0</v>
      </c>
      <c r="G7" s="39" t="s">
        <v>0</v>
      </c>
      <c r="H7" s="39" t="s">
        <v>0</v>
      </c>
      <c r="I7" s="39" t="s">
        <v>0</v>
      </c>
      <c r="J7" s="113" t="s">
        <v>0</v>
      </c>
      <c r="K7" s="113" t="s">
        <v>0</v>
      </c>
      <c r="L7" s="113" t="s">
        <v>0</v>
      </c>
      <c r="M7" s="117">
        <f t="shared" ref="M7:M14" si="0">M8</f>
        <v>2596680</v>
      </c>
      <c r="N7" s="131">
        <f>N8</f>
        <v>0</v>
      </c>
      <c r="O7" s="131">
        <f>O8</f>
        <v>0</v>
      </c>
      <c r="P7" s="118">
        <f t="shared" ref="P7:P9" si="1">P8</f>
        <v>0</v>
      </c>
    </row>
    <row r="8" spans="1:16" s="79" customFormat="1" ht="101.25" customHeight="1" x14ac:dyDescent="0.2">
      <c r="A8" s="113" t="s">
        <v>426</v>
      </c>
      <c r="B8" s="119" t="s">
        <v>34</v>
      </c>
      <c r="C8" s="39" t="s">
        <v>28</v>
      </c>
      <c r="D8" s="39">
        <v>12</v>
      </c>
      <c r="E8" s="39" t="s">
        <v>0</v>
      </c>
      <c r="F8" s="39" t="s">
        <v>0</v>
      </c>
      <c r="G8" s="39" t="s">
        <v>0</v>
      </c>
      <c r="H8" s="39" t="s">
        <v>0</v>
      </c>
      <c r="I8" s="39" t="s">
        <v>0</v>
      </c>
      <c r="J8" s="113" t="s">
        <v>0</v>
      </c>
      <c r="K8" s="113" t="s">
        <v>0</v>
      </c>
      <c r="L8" s="113" t="s">
        <v>0</v>
      </c>
      <c r="M8" s="117">
        <f t="shared" si="0"/>
        <v>2596680</v>
      </c>
      <c r="N8" s="131">
        <f>N9</f>
        <v>0</v>
      </c>
      <c r="O8" s="131">
        <f>O9</f>
        <v>0</v>
      </c>
      <c r="P8" s="118">
        <f t="shared" si="1"/>
        <v>0</v>
      </c>
    </row>
    <row r="9" spans="1:16" s="79" customFormat="1" ht="15.75" x14ac:dyDescent="0.2">
      <c r="A9" s="113" t="s">
        <v>315</v>
      </c>
      <c r="B9" s="119" t="s">
        <v>34</v>
      </c>
      <c r="C9" s="39" t="s">
        <v>28</v>
      </c>
      <c r="D9" s="39">
        <v>12</v>
      </c>
      <c r="E9" s="39" t="s">
        <v>75</v>
      </c>
      <c r="F9" s="39" t="s">
        <v>0</v>
      </c>
      <c r="G9" s="39" t="s">
        <v>0</v>
      </c>
      <c r="H9" s="39" t="s">
        <v>0</v>
      </c>
      <c r="I9" s="39" t="s">
        <v>0</v>
      </c>
      <c r="J9" s="113" t="s">
        <v>0</v>
      </c>
      <c r="K9" s="113" t="s">
        <v>0</v>
      </c>
      <c r="L9" s="113" t="s">
        <v>0</v>
      </c>
      <c r="M9" s="117">
        <f t="shared" si="0"/>
        <v>2596680</v>
      </c>
      <c r="N9" s="131">
        <f t="shared" ref="N9:N14" si="2">N10</f>
        <v>0</v>
      </c>
      <c r="O9" s="131">
        <f t="shared" ref="O9" si="3">O10</f>
        <v>0</v>
      </c>
      <c r="P9" s="118">
        <f t="shared" si="1"/>
        <v>0</v>
      </c>
    </row>
    <row r="10" spans="1:16" s="79" customFormat="1" ht="54.75" customHeight="1" x14ac:dyDescent="0.2">
      <c r="A10" s="113" t="s">
        <v>304</v>
      </c>
      <c r="B10" s="119" t="s">
        <v>34</v>
      </c>
      <c r="C10" s="39" t="s">
        <v>28</v>
      </c>
      <c r="D10" s="39">
        <v>12</v>
      </c>
      <c r="E10" s="39" t="s">
        <v>75</v>
      </c>
      <c r="F10" s="119" t="s">
        <v>0</v>
      </c>
      <c r="G10" s="119" t="s">
        <v>0</v>
      </c>
      <c r="H10" s="119" t="s">
        <v>0</v>
      </c>
      <c r="I10" s="119" t="s">
        <v>0</v>
      </c>
      <c r="J10" s="113" t="s">
        <v>0</v>
      </c>
      <c r="K10" s="113" t="s">
        <v>0</v>
      </c>
      <c r="L10" s="113" t="s">
        <v>0</v>
      </c>
      <c r="M10" s="117">
        <f t="shared" si="0"/>
        <v>2596680</v>
      </c>
      <c r="N10" s="131">
        <f t="shared" si="2"/>
        <v>0</v>
      </c>
      <c r="O10" s="131">
        <f>O11</f>
        <v>0</v>
      </c>
      <c r="P10" s="118">
        <f>P11</f>
        <v>0</v>
      </c>
    </row>
    <row r="11" spans="1:16" s="79" customFormat="1" ht="32.25" customHeight="1" x14ac:dyDescent="0.2">
      <c r="A11" s="113" t="s">
        <v>427</v>
      </c>
      <c r="B11" s="119" t="s">
        <v>34</v>
      </c>
      <c r="C11" s="39" t="s">
        <v>28</v>
      </c>
      <c r="D11" s="39">
        <v>12</v>
      </c>
      <c r="E11" s="39" t="s">
        <v>75</v>
      </c>
      <c r="F11" s="119" t="s">
        <v>428</v>
      </c>
      <c r="G11" s="119" t="s">
        <v>0</v>
      </c>
      <c r="H11" s="119" t="s">
        <v>0</v>
      </c>
      <c r="I11" s="119" t="s">
        <v>0</v>
      </c>
      <c r="J11" s="113" t="s">
        <v>0</v>
      </c>
      <c r="K11" s="113" t="s">
        <v>0</v>
      </c>
      <c r="L11" s="113" t="s">
        <v>0</v>
      </c>
      <c r="M11" s="117">
        <f t="shared" si="0"/>
        <v>2596680</v>
      </c>
      <c r="N11" s="131">
        <f t="shared" si="2"/>
        <v>0</v>
      </c>
      <c r="O11" s="131">
        <f>O12</f>
        <v>0</v>
      </c>
      <c r="P11" s="118">
        <f t="shared" ref="P11:P15" si="4">O11/M11</f>
        <v>0</v>
      </c>
    </row>
    <row r="12" spans="1:16" s="79" customFormat="1" ht="18" customHeight="1" x14ac:dyDescent="0.2">
      <c r="A12" s="113" t="s">
        <v>429</v>
      </c>
      <c r="B12" s="119" t="s">
        <v>34</v>
      </c>
      <c r="C12" s="39" t="s">
        <v>28</v>
      </c>
      <c r="D12" s="39">
        <v>12</v>
      </c>
      <c r="E12" s="39" t="s">
        <v>75</v>
      </c>
      <c r="F12" s="119" t="s">
        <v>428</v>
      </c>
      <c r="G12" s="119" t="s">
        <v>22</v>
      </c>
      <c r="H12" s="119" t="s">
        <v>0</v>
      </c>
      <c r="I12" s="119" t="s">
        <v>0</v>
      </c>
      <c r="J12" s="113" t="s">
        <v>0</v>
      </c>
      <c r="K12" s="113" t="s">
        <v>0</v>
      </c>
      <c r="L12" s="113" t="s">
        <v>0</v>
      </c>
      <c r="M12" s="117">
        <f t="shared" si="0"/>
        <v>2596680</v>
      </c>
      <c r="N12" s="131">
        <f t="shared" si="2"/>
        <v>0</v>
      </c>
      <c r="O12" s="131">
        <f>O13</f>
        <v>0</v>
      </c>
      <c r="P12" s="118">
        <f t="shared" si="4"/>
        <v>0</v>
      </c>
    </row>
    <row r="13" spans="1:16" s="79" customFormat="1" ht="33" customHeight="1" x14ac:dyDescent="0.2">
      <c r="A13" s="113" t="s">
        <v>35</v>
      </c>
      <c r="B13" s="119" t="s">
        <v>34</v>
      </c>
      <c r="C13" s="39" t="s">
        <v>28</v>
      </c>
      <c r="D13" s="39">
        <v>12</v>
      </c>
      <c r="E13" s="39" t="s">
        <v>75</v>
      </c>
      <c r="F13" s="119" t="s">
        <v>428</v>
      </c>
      <c r="G13" s="119" t="s">
        <v>22</v>
      </c>
      <c r="H13" s="119" t="s">
        <v>36</v>
      </c>
      <c r="I13" s="119" t="s">
        <v>0</v>
      </c>
      <c r="J13" s="113" t="s">
        <v>0</v>
      </c>
      <c r="K13" s="113" t="s">
        <v>0</v>
      </c>
      <c r="L13" s="113" t="s">
        <v>0</v>
      </c>
      <c r="M13" s="117">
        <f t="shared" si="0"/>
        <v>2596680</v>
      </c>
      <c r="N13" s="131">
        <f t="shared" si="2"/>
        <v>0</v>
      </c>
      <c r="O13" s="131">
        <f>O14</f>
        <v>0</v>
      </c>
      <c r="P13" s="118">
        <f t="shared" si="4"/>
        <v>0</v>
      </c>
    </row>
    <row r="14" spans="1:16" s="79" customFormat="1" ht="33.75" customHeight="1" x14ac:dyDescent="0.2">
      <c r="A14" s="113" t="s">
        <v>37</v>
      </c>
      <c r="B14" s="119" t="s">
        <v>34</v>
      </c>
      <c r="C14" s="39" t="s">
        <v>28</v>
      </c>
      <c r="D14" s="39">
        <v>12</v>
      </c>
      <c r="E14" s="39" t="s">
        <v>75</v>
      </c>
      <c r="F14" s="119" t="s">
        <v>428</v>
      </c>
      <c r="G14" s="119" t="s">
        <v>22</v>
      </c>
      <c r="H14" s="119" t="s">
        <v>36</v>
      </c>
      <c r="I14" s="119" t="s">
        <v>76</v>
      </c>
      <c r="J14" s="113" t="s">
        <v>0</v>
      </c>
      <c r="K14" s="113" t="s">
        <v>0</v>
      </c>
      <c r="L14" s="113" t="s">
        <v>0</v>
      </c>
      <c r="M14" s="117">
        <f t="shared" si="0"/>
        <v>2596680</v>
      </c>
      <c r="N14" s="131">
        <f t="shared" si="2"/>
        <v>0</v>
      </c>
      <c r="O14" s="131">
        <f t="shared" ref="O14" si="5">O15</f>
        <v>0</v>
      </c>
      <c r="P14" s="118">
        <f t="shared" si="4"/>
        <v>0</v>
      </c>
    </row>
    <row r="15" spans="1:16" s="79" customFormat="1" ht="53.25" customHeight="1" x14ac:dyDescent="0.2">
      <c r="A15" s="120" t="s">
        <v>430</v>
      </c>
      <c r="B15" s="121" t="s">
        <v>34</v>
      </c>
      <c r="C15" s="40" t="s">
        <v>28</v>
      </c>
      <c r="D15" s="40">
        <v>12</v>
      </c>
      <c r="E15" s="40" t="s">
        <v>75</v>
      </c>
      <c r="F15" s="121" t="s">
        <v>428</v>
      </c>
      <c r="G15" s="121" t="s">
        <v>22</v>
      </c>
      <c r="H15" s="121" t="s">
        <v>36</v>
      </c>
      <c r="I15" s="121" t="s">
        <v>76</v>
      </c>
      <c r="J15" s="122" t="s">
        <v>431</v>
      </c>
      <c r="K15" s="123">
        <v>6</v>
      </c>
      <c r="L15" s="123">
        <v>2020</v>
      </c>
      <c r="M15" s="124">
        <v>2596680</v>
      </c>
      <c r="N15" s="124">
        <v>0</v>
      </c>
      <c r="O15" s="124">
        <v>0</v>
      </c>
      <c r="P15" s="118">
        <f t="shared" si="4"/>
        <v>0</v>
      </c>
    </row>
    <row r="16" spans="1:16" s="30" customFormat="1" ht="49.5" customHeight="1" x14ac:dyDescent="0.2">
      <c r="A16" s="39" t="s">
        <v>26</v>
      </c>
      <c r="B16" s="39" t="s">
        <v>24</v>
      </c>
      <c r="C16" s="39" t="s">
        <v>0</v>
      </c>
      <c r="D16" s="39" t="s">
        <v>0</v>
      </c>
      <c r="E16" s="39" t="s">
        <v>0</v>
      </c>
      <c r="F16" s="39" t="s">
        <v>0</v>
      </c>
      <c r="G16" s="39" t="s">
        <v>0</v>
      </c>
      <c r="H16" s="39" t="s">
        <v>0</v>
      </c>
      <c r="I16" s="39" t="s">
        <v>0</v>
      </c>
      <c r="J16" s="39" t="s">
        <v>0</v>
      </c>
      <c r="K16" s="39" t="s">
        <v>0</v>
      </c>
      <c r="L16" s="39" t="s">
        <v>0</v>
      </c>
      <c r="M16" s="117">
        <f t="shared" ref="M16:O22" si="6">M17</f>
        <v>200000000</v>
      </c>
      <c r="N16" s="117">
        <f t="shared" si="6"/>
        <v>20126987.890000001</v>
      </c>
      <c r="O16" s="117">
        <f t="shared" si="6"/>
        <v>20126987.890000001</v>
      </c>
      <c r="P16" s="118">
        <f t="shared" ref="P16:P107" si="7">O16/M16</f>
        <v>0.10063493945</v>
      </c>
    </row>
    <row r="17" spans="1:16" s="30" customFormat="1" ht="49.5" customHeight="1" x14ac:dyDescent="0.2">
      <c r="A17" s="39" t="s">
        <v>27</v>
      </c>
      <c r="B17" s="39" t="s">
        <v>24</v>
      </c>
      <c r="C17" s="39" t="s">
        <v>28</v>
      </c>
      <c r="D17" s="39" t="s">
        <v>24</v>
      </c>
      <c r="E17" s="39" t="s">
        <v>0</v>
      </c>
      <c r="F17" s="39" t="s">
        <v>0</v>
      </c>
      <c r="G17" s="39" t="s">
        <v>0</v>
      </c>
      <c r="H17" s="39" t="s">
        <v>0</v>
      </c>
      <c r="I17" s="39" t="s">
        <v>0</v>
      </c>
      <c r="J17" s="39" t="s">
        <v>0</v>
      </c>
      <c r="K17" s="39" t="s">
        <v>0</v>
      </c>
      <c r="L17" s="39" t="s">
        <v>0</v>
      </c>
      <c r="M17" s="117">
        <f t="shared" si="6"/>
        <v>200000000</v>
      </c>
      <c r="N17" s="117">
        <f t="shared" si="6"/>
        <v>20126987.890000001</v>
      </c>
      <c r="O17" s="117">
        <f t="shared" si="6"/>
        <v>20126987.890000001</v>
      </c>
      <c r="P17" s="118">
        <f t="shared" si="7"/>
        <v>0.10063493945</v>
      </c>
    </row>
    <row r="18" spans="1:16" s="30" customFormat="1" ht="51.75" customHeight="1" x14ac:dyDescent="0.2">
      <c r="A18" s="39" t="s">
        <v>29</v>
      </c>
      <c r="B18" s="39" t="s">
        <v>24</v>
      </c>
      <c r="C18" s="39" t="s">
        <v>28</v>
      </c>
      <c r="D18" s="39" t="s">
        <v>24</v>
      </c>
      <c r="E18" s="39" t="s">
        <v>30</v>
      </c>
      <c r="F18" s="39" t="s">
        <v>0</v>
      </c>
      <c r="G18" s="39" t="s">
        <v>0</v>
      </c>
      <c r="H18" s="39" t="s">
        <v>0</v>
      </c>
      <c r="I18" s="39" t="s">
        <v>0</v>
      </c>
      <c r="J18" s="39" t="s">
        <v>0</v>
      </c>
      <c r="K18" s="39" t="s">
        <v>0</v>
      </c>
      <c r="L18" s="39" t="s">
        <v>0</v>
      </c>
      <c r="M18" s="117">
        <f t="shared" si="6"/>
        <v>200000000</v>
      </c>
      <c r="N18" s="117">
        <f t="shared" si="6"/>
        <v>20126987.890000001</v>
      </c>
      <c r="O18" s="117">
        <f t="shared" si="6"/>
        <v>20126987.890000001</v>
      </c>
      <c r="P18" s="118">
        <f t="shared" si="7"/>
        <v>0.10063493945</v>
      </c>
    </row>
    <row r="19" spans="1:16" s="30" customFormat="1" ht="36.75" customHeight="1" x14ac:dyDescent="0.2">
      <c r="A19" s="39" t="s">
        <v>303</v>
      </c>
      <c r="B19" s="39" t="s">
        <v>24</v>
      </c>
      <c r="C19" s="39" t="s">
        <v>28</v>
      </c>
      <c r="D19" s="39" t="s">
        <v>24</v>
      </c>
      <c r="E19" s="39" t="s">
        <v>30</v>
      </c>
      <c r="F19" s="39" t="s">
        <v>0</v>
      </c>
      <c r="G19" s="39" t="s">
        <v>0</v>
      </c>
      <c r="H19" s="39" t="s">
        <v>0</v>
      </c>
      <c r="I19" s="39" t="s">
        <v>0</v>
      </c>
      <c r="J19" s="39" t="s">
        <v>0</v>
      </c>
      <c r="K19" s="39" t="s">
        <v>0</v>
      </c>
      <c r="L19" s="39" t="s">
        <v>0</v>
      </c>
      <c r="M19" s="117">
        <f t="shared" si="6"/>
        <v>200000000</v>
      </c>
      <c r="N19" s="117">
        <f t="shared" si="6"/>
        <v>20126987.890000001</v>
      </c>
      <c r="O19" s="117">
        <f t="shared" si="6"/>
        <v>20126987.890000001</v>
      </c>
      <c r="P19" s="118">
        <f t="shared" si="7"/>
        <v>0.10063493945</v>
      </c>
    </row>
    <row r="20" spans="1:16" s="30" customFormat="1" ht="15" customHeight="1" x14ac:dyDescent="0.2">
      <c r="A20" s="39" t="s">
        <v>31</v>
      </c>
      <c r="B20" s="39" t="s">
        <v>24</v>
      </c>
      <c r="C20" s="39" t="s">
        <v>28</v>
      </c>
      <c r="D20" s="39" t="s">
        <v>24</v>
      </c>
      <c r="E20" s="39" t="s">
        <v>30</v>
      </c>
      <c r="F20" s="39" t="s">
        <v>32</v>
      </c>
      <c r="G20" s="39" t="s">
        <v>0</v>
      </c>
      <c r="H20" s="39" t="s">
        <v>0</v>
      </c>
      <c r="I20" s="39" t="s">
        <v>0</v>
      </c>
      <c r="J20" s="39" t="s">
        <v>0</v>
      </c>
      <c r="K20" s="39" t="s">
        <v>0</v>
      </c>
      <c r="L20" s="39" t="s">
        <v>0</v>
      </c>
      <c r="M20" s="117">
        <f t="shared" si="6"/>
        <v>200000000</v>
      </c>
      <c r="N20" s="117">
        <f t="shared" si="6"/>
        <v>20126987.890000001</v>
      </c>
      <c r="O20" s="117">
        <f t="shared" si="6"/>
        <v>20126987.890000001</v>
      </c>
      <c r="P20" s="118">
        <f t="shared" si="7"/>
        <v>0.10063493945</v>
      </c>
    </row>
    <row r="21" spans="1:16" s="30" customFormat="1" ht="15" customHeight="1" x14ac:dyDescent="0.2">
      <c r="A21" s="39" t="s">
        <v>33</v>
      </c>
      <c r="B21" s="39" t="s">
        <v>24</v>
      </c>
      <c r="C21" s="39" t="s">
        <v>28</v>
      </c>
      <c r="D21" s="39" t="s">
        <v>24</v>
      </c>
      <c r="E21" s="39" t="s">
        <v>30</v>
      </c>
      <c r="F21" s="39" t="s">
        <v>32</v>
      </c>
      <c r="G21" s="39" t="s">
        <v>34</v>
      </c>
      <c r="H21" s="39" t="s">
        <v>0</v>
      </c>
      <c r="I21" s="39" t="s">
        <v>0</v>
      </c>
      <c r="J21" s="39" t="s">
        <v>0</v>
      </c>
      <c r="K21" s="39" t="s">
        <v>0</v>
      </c>
      <c r="L21" s="39" t="s">
        <v>0</v>
      </c>
      <c r="M21" s="117">
        <f t="shared" si="6"/>
        <v>200000000</v>
      </c>
      <c r="N21" s="117">
        <f t="shared" si="6"/>
        <v>20126987.890000001</v>
      </c>
      <c r="O21" s="117">
        <f t="shared" si="6"/>
        <v>20126987.890000001</v>
      </c>
      <c r="P21" s="118">
        <f t="shared" si="7"/>
        <v>0.10063493945</v>
      </c>
    </row>
    <row r="22" spans="1:16" s="30" customFormat="1" ht="36" customHeight="1" x14ac:dyDescent="0.2">
      <c r="A22" s="39" t="s">
        <v>35</v>
      </c>
      <c r="B22" s="39" t="s">
        <v>24</v>
      </c>
      <c r="C22" s="39" t="s">
        <v>28</v>
      </c>
      <c r="D22" s="39" t="s">
        <v>24</v>
      </c>
      <c r="E22" s="39" t="s">
        <v>30</v>
      </c>
      <c r="F22" s="39" t="s">
        <v>32</v>
      </c>
      <c r="G22" s="39" t="s">
        <v>34</v>
      </c>
      <c r="H22" s="39" t="s">
        <v>36</v>
      </c>
      <c r="I22" s="39" t="s">
        <v>0</v>
      </c>
      <c r="J22" s="39" t="s">
        <v>0</v>
      </c>
      <c r="K22" s="39" t="s">
        <v>0</v>
      </c>
      <c r="L22" s="39" t="s">
        <v>0</v>
      </c>
      <c r="M22" s="117">
        <f t="shared" si="6"/>
        <v>200000000</v>
      </c>
      <c r="N22" s="117">
        <f t="shared" si="6"/>
        <v>20126987.890000001</v>
      </c>
      <c r="O22" s="117">
        <f t="shared" si="6"/>
        <v>20126987.890000001</v>
      </c>
      <c r="P22" s="118">
        <f t="shared" si="7"/>
        <v>0.10063493945</v>
      </c>
    </row>
    <row r="23" spans="1:16" s="30" customFormat="1" ht="33" customHeight="1" x14ac:dyDescent="0.2">
      <c r="A23" s="39" t="s">
        <v>37</v>
      </c>
      <c r="B23" s="39" t="s">
        <v>24</v>
      </c>
      <c r="C23" s="39" t="s">
        <v>28</v>
      </c>
      <c r="D23" s="39" t="s">
        <v>24</v>
      </c>
      <c r="E23" s="39" t="s">
        <v>30</v>
      </c>
      <c r="F23" s="39" t="s">
        <v>32</v>
      </c>
      <c r="G23" s="39" t="s">
        <v>34</v>
      </c>
      <c r="H23" s="39" t="s">
        <v>36</v>
      </c>
      <c r="I23" s="39" t="s">
        <v>38</v>
      </c>
      <c r="J23" s="39" t="s">
        <v>0</v>
      </c>
      <c r="K23" s="39" t="s">
        <v>0</v>
      </c>
      <c r="L23" s="39" t="s">
        <v>0</v>
      </c>
      <c r="M23" s="117">
        <f>M24+M25+M26+M27+M28+M29+M30+M31+M32+M33+M34+M35+M36</f>
        <v>200000000</v>
      </c>
      <c r="N23" s="117">
        <f>N24+N25+N26+N27+N28+N29+N30+N31+N32+N33+N34+N35+N36</f>
        <v>20126987.890000001</v>
      </c>
      <c r="O23" s="117">
        <f>O24+O25+O26+O27+O28+O29+O30+O31+O32+O33+O34+O35+O36</f>
        <v>20126987.890000001</v>
      </c>
      <c r="P23" s="118">
        <f t="shared" si="7"/>
        <v>0.10063493945</v>
      </c>
    </row>
    <row r="24" spans="1:16" s="30" customFormat="1" ht="30.75" customHeight="1" x14ac:dyDescent="0.2">
      <c r="A24" s="40" t="s">
        <v>39</v>
      </c>
      <c r="B24" s="40" t="s">
        <v>24</v>
      </c>
      <c r="C24" s="40" t="s">
        <v>28</v>
      </c>
      <c r="D24" s="40" t="s">
        <v>24</v>
      </c>
      <c r="E24" s="40" t="s">
        <v>30</v>
      </c>
      <c r="F24" s="40" t="s">
        <v>32</v>
      </c>
      <c r="G24" s="40" t="s">
        <v>34</v>
      </c>
      <c r="H24" s="40" t="s">
        <v>36</v>
      </c>
      <c r="I24" s="40" t="s">
        <v>38</v>
      </c>
      <c r="J24" s="125" t="s">
        <v>40</v>
      </c>
      <c r="K24" s="125" t="s">
        <v>41</v>
      </c>
      <c r="L24" s="125">
        <v>2018</v>
      </c>
      <c r="M24" s="124">
        <f>34750000+8394978.3</f>
        <v>43144978.299999997</v>
      </c>
      <c r="N24" s="124">
        <v>0</v>
      </c>
      <c r="O24" s="124">
        <v>0</v>
      </c>
      <c r="P24" s="126">
        <f t="shared" si="7"/>
        <v>0</v>
      </c>
    </row>
    <row r="25" spans="1:16" s="30" customFormat="1" ht="63" x14ac:dyDescent="0.2">
      <c r="A25" s="40" t="s">
        <v>42</v>
      </c>
      <c r="B25" s="40" t="s">
        <v>24</v>
      </c>
      <c r="C25" s="40" t="s">
        <v>28</v>
      </c>
      <c r="D25" s="40" t="s">
        <v>24</v>
      </c>
      <c r="E25" s="40" t="s">
        <v>30</v>
      </c>
      <c r="F25" s="40" t="s">
        <v>32</v>
      </c>
      <c r="G25" s="40" t="s">
        <v>34</v>
      </c>
      <c r="H25" s="40" t="s">
        <v>36</v>
      </c>
      <c r="I25" s="40" t="s">
        <v>38</v>
      </c>
      <c r="J25" s="125" t="s">
        <v>43</v>
      </c>
      <c r="K25" s="125" t="s">
        <v>22</v>
      </c>
      <c r="L25" s="125">
        <v>2018</v>
      </c>
      <c r="M25" s="124">
        <f>9371788.64+18473578</f>
        <v>27845366.640000001</v>
      </c>
      <c r="N25" s="124">
        <v>0</v>
      </c>
      <c r="O25" s="124">
        <v>0</v>
      </c>
      <c r="P25" s="126">
        <f t="shared" si="7"/>
        <v>0</v>
      </c>
    </row>
    <row r="26" spans="1:16" s="30" customFormat="1" ht="31.5" x14ac:dyDescent="0.2">
      <c r="A26" s="40" t="s">
        <v>44</v>
      </c>
      <c r="B26" s="40" t="s">
        <v>24</v>
      </c>
      <c r="C26" s="40" t="s">
        <v>28</v>
      </c>
      <c r="D26" s="40" t="s">
        <v>24</v>
      </c>
      <c r="E26" s="40" t="s">
        <v>30</v>
      </c>
      <c r="F26" s="40" t="s">
        <v>32</v>
      </c>
      <c r="G26" s="40" t="s">
        <v>34</v>
      </c>
      <c r="H26" s="40" t="s">
        <v>36</v>
      </c>
      <c r="I26" s="40" t="s">
        <v>38</v>
      </c>
      <c r="J26" s="125" t="s">
        <v>40</v>
      </c>
      <c r="K26" s="125" t="s">
        <v>45</v>
      </c>
      <c r="L26" s="125">
        <v>2018</v>
      </c>
      <c r="M26" s="124">
        <v>13550000</v>
      </c>
      <c r="N26" s="124">
        <v>0</v>
      </c>
      <c r="O26" s="124">
        <v>0</v>
      </c>
      <c r="P26" s="126">
        <f t="shared" si="7"/>
        <v>0</v>
      </c>
    </row>
    <row r="27" spans="1:16" s="30" customFormat="1" ht="31.5" x14ac:dyDescent="0.2">
      <c r="A27" s="40" t="s">
        <v>46</v>
      </c>
      <c r="B27" s="40" t="s">
        <v>24</v>
      </c>
      <c r="C27" s="40" t="s">
        <v>28</v>
      </c>
      <c r="D27" s="40" t="s">
        <v>24</v>
      </c>
      <c r="E27" s="40" t="s">
        <v>30</v>
      </c>
      <c r="F27" s="40" t="s">
        <v>32</v>
      </c>
      <c r="G27" s="40" t="s">
        <v>34</v>
      </c>
      <c r="H27" s="40" t="s">
        <v>36</v>
      </c>
      <c r="I27" s="40" t="s">
        <v>38</v>
      </c>
      <c r="J27" s="125" t="s">
        <v>40</v>
      </c>
      <c r="K27" s="125" t="s">
        <v>47</v>
      </c>
      <c r="L27" s="125">
        <v>2018</v>
      </c>
      <c r="M27" s="124">
        <v>26264620</v>
      </c>
      <c r="N27" s="124">
        <v>0</v>
      </c>
      <c r="O27" s="124">
        <v>0</v>
      </c>
      <c r="P27" s="126">
        <f t="shared" si="7"/>
        <v>0</v>
      </c>
    </row>
    <row r="28" spans="1:16" s="30" customFormat="1" ht="31.5" x14ac:dyDescent="0.2">
      <c r="A28" s="40" t="s">
        <v>48</v>
      </c>
      <c r="B28" s="40" t="s">
        <v>24</v>
      </c>
      <c r="C28" s="40" t="s">
        <v>28</v>
      </c>
      <c r="D28" s="40" t="s">
        <v>24</v>
      </c>
      <c r="E28" s="40" t="s">
        <v>30</v>
      </c>
      <c r="F28" s="40" t="s">
        <v>32</v>
      </c>
      <c r="G28" s="40" t="s">
        <v>34</v>
      </c>
      <c r="H28" s="40" t="s">
        <v>36</v>
      </c>
      <c r="I28" s="40" t="s">
        <v>38</v>
      </c>
      <c r="J28" s="125" t="s">
        <v>43</v>
      </c>
      <c r="K28" s="125" t="s">
        <v>16</v>
      </c>
      <c r="L28" s="125">
        <v>2018</v>
      </c>
      <c r="M28" s="124">
        <v>14059960</v>
      </c>
      <c r="N28" s="124">
        <v>1966976.81</v>
      </c>
      <c r="O28" s="124">
        <v>1966976.81</v>
      </c>
      <c r="P28" s="126">
        <f t="shared" si="7"/>
        <v>0.13989917538883467</v>
      </c>
    </row>
    <row r="29" spans="1:16" s="30" customFormat="1" ht="31.5" x14ac:dyDescent="0.2">
      <c r="A29" s="40" t="s">
        <v>49</v>
      </c>
      <c r="B29" s="40" t="s">
        <v>24</v>
      </c>
      <c r="C29" s="40" t="s">
        <v>28</v>
      </c>
      <c r="D29" s="40" t="s">
        <v>24</v>
      </c>
      <c r="E29" s="40" t="s">
        <v>30</v>
      </c>
      <c r="F29" s="40" t="s">
        <v>32</v>
      </c>
      <c r="G29" s="40" t="s">
        <v>34</v>
      </c>
      <c r="H29" s="40" t="s">
        <v>36</v>
      </c>
      <c r="I29" s="40" t="s">
        <v>38</v>
      </c>
      <c r="J29" s="125" t="s">
        <v>43</v>
      </c>
      <c r="K29" s="125" t="s">
        <v>15</v>
      </c>
      <c r="L29" s="125">
        <v>2018</v>
      </c>
      <c r="M29" s="124">
        <v>16716630</v>
      </c>
      <c r="N29" s="124">
        <v>15964686.1</v>
      </c>
      <c r="O29" s="124">
        <v>15964686.1</v>
      </c>
      <c r="P29" s="126">
        <f t="shared" si="7"/>
        <v>0.95501821240285867</v>
      </c>
    </row>
    <row r="30" spans="1:16" s="30" customFormat="1" ht="31.5" x14ac:dyDescent="0.2">
      <c r="A30" s="40" t="s">
        <v>50</v>
      </c>
      <c r="B30" s="40" t="s">
        <v>24</v>
      </c>
      <c r="C30" s="40" t="s">
        <v>28</v>
      </c>
      <c r="D30" s="40" t="s">
        <v>24</v>
      </c>
      <c r="E30" s="40" t="s">
        <v>30</v>
      </c>
      <c r="F30" s="40" t="s">
        <v>32</v>
      </c>
      <c r="G30" s="40" t="s">
        <v>34</v>
      </c>
      <c r="H30" s="40" t="s">
        <v>36</v>
      </c>
      <c r="I30" s="40" t="s">
        <v>38</v>
      </c>
      <c r="J30" s="125" t="s">
        <v>43</v>
      </c>
      <c r="K30" s="125" t="s">
        <v>13</v>
      </c>
      <c r="L30" s="125">
        <v>2018</v>
      </c>
      <c r="M30" s="124">
        <v>6350991.2800000003</v>
      </c>
      <c r="N30" s="124">
        <v>937680.51</v>
      </c>
      <c r="O30" s="124">
        <v>937680.51</v>
      </c>
      <c r="P30" s="126">
        <f t="shared" si="7"/>
        <v>0.14764317390150786</v>
      </c>
    </row>
    <row r="31" spans="1:16" s="30" customFormat="1" ht="31.5" x14ac:dyDescent="0.2">
      <c r="A31" s="40" t="s">
        <v>51</v>
      </c>
      <c r="B31" s="40" t="s">
        <v>24</v>
      </c>
      <c r="C31" s="40" t="s">
        <v>28</v>
      </c>
      <c r="D31" s="40" t="s">
        <v>24</v>
      </c>
      <c r="E31" s="40" t="s">
        <v>30</v>
      </c>
      <c r="F31" s="40" t="s">
        <v>32</v>
      </c>
      <c r="G31" s="40" t="s">
        <v>34</v>
      </c>
      <c r="H31" s="40" t="s">
        <v>36</v>
      </c>
      <c r="I31" s="40" t="s">
        <v>38</v>
      </c>
      <c r="J31" s="125" t="s">
        <v>43</v>
      </c>
      <c r="K31" s="125" t="s">
        <v>18</v>
      </c>
      <c r="L31" s="125">
        <v>2018</v>
      </c>
      <c r="M31" s="124">
        <v>4379896.72</v>
      </c>
      <c r="N31" s="124">
        <v>0</v>
      </c>
      <c r="O31" s="124">
        <v>0</v>
      </c>
      <c r="P31" s="126">
        <f t="shared" si="7"/>
        <v>0</v>
      </c>
    </row>
    <row r="32" spans="1:16" s="30" customFormat="1" ht="47.25" x14ac:dyDescent="0.2">
      <c r="A32" s="40" t="s">
        <v>52</v>
      </c>
      <c r="B32" s="40" t="s">
        <v>24</v>
      </c>
      <c r="C32" s="40" t="s">
        <v>28</v>
      </c>
      <c r="D32" s="40" t="s">
        <v>24</v>
      </c>
      <c r="E32" s="40" t="s">
        <v>30</v>
      </c>
      <c r="F32" s="40" t="s">
        <v>32</v>
      </c>
      <c r="G32" s="40" t="s">
        <v>34</v>
      </c>
      <c r="H32" s="40" t="s">
        <v>36</v>
      </c>
      <c r="I32" s="40" t="s">
        <v>38</v>
      </c>
      <c r="J32" s="125" t="s">
        <v>40</v>
      </c>
      <c r="K32" s="125" t="s">
        <v>53</v>
      </c>
      <c r="L32" s="125">
        <v>2018</v>
      </c>
      <c r="M32" s="124">
        <v>18158374.989999998</v>
      </c>
      <c r="N32" s="124">
        <v>0</v>
      </c>
      <c r="O32" s="124">
        <v>0</v>
      </c>
      <c r="P32" s="126">
        <f t="shared" si="7"/>
        <v>0</v>
      </c>
    </row>
    <row r="33" spans="1:16" s="30" customFormat="1" ht="47.25" x14ac:dyDescent="0.2">
      <c r="A33" s="40" t="s">
        <v>54</v>
      </c>
      <c r="B33" s="40" t="s">
        <v>24</v>
      </c>
      <c r="C33" s="40" t="s">
        <v>28</v>
      </c>
      <c r="D33" s="40" t="s">
        <v>24</v>
      </c>
      <c r="E33" s="40" t="s">
        <v>30</v>
      </c>
      <c r="F33" s="40" t="s">
        <v>32</v>
      </c>
      <c r="G33" s="40" t="s">
        <v>34</v>
      </c>
      <c r="H33" s="40" t="s">
        <v>36</v>
      </c>
      <c r="I33" s="40" t="s">
        <v>38</v>
      </c>
      <c r="J33" s="125" t="s">
        <v>40</v>
      </c>
      <c r="K33" s="125" t="s">
        <v>55</v>
      </c>
      <c r="L33" s="125">
        <v>2018</v>
      </c>
      <c r="M33" s="124">
        <v>5090000</v>
      </c>
      <c r="N33" s="124">
        <v>0</v>
      </c>
      <c r="O33" s="124">
        <v>0</v>
      </c>
      <c r="P33" s="126">
        <f t="shared" si="7"/>
        <v>0</v>
      </c>
    </row>
    <row r="34" spans="1:16" s="30" customFormat="1" ht="47.25" x14ac:dyDescent="0.2">
      <c r="A34" s="40" t="s">
        <v>56</v>
      </c>
      <c r="B34" s="40" t="s">
        <v>24</v>
      </c>
      <c r="C34" s="40" t="s">
        <v>28</v>
      </c>
      <c r="D34" s="40" t="s">
        <v>24</v>
      </c>
      <c r="E34" s="40" t="s">
        <v>30</v>
      </c>
      <c r="F34" s="40" t="s">
        <v>32</v>
      </c>
      <c r="G34" s="40" t="s">
        <v>34</v>
      </c>
      <c r="H34" s="40" t="s">
        <v>36</v>
      </c>
      <c r="I34" s="40" t="s">
        <v>38</v>
      </c>
      <c r="J34" s="125" t="s">
        <v>40</v>
      </c>
      <c r="K34" s="125" t="s">
        <v>57</v>
      </c>
      <c r="L34" s="125">
        <v>2018</v>
      </c>
      <c r="M34" s="124">
        <v>4489000</v>
      </c>
      <c r="N34" s="124">
        <v>0</v>
      </c>
      <c r="O34" s="124">
        <v>0</v>
      </c>
      <c r="P34" s="126">
        <f t="shared" si="7"/>
        <v>0</v>
      </c>
    </row>
    <row r="35" spans="1:16" s="30" customFormat="1" ht="63" x14ac:dyDescent="0.2">
      <c r="A35" s="40" t="s">
        <v>58</v>
      </c>
      <c r="B35" s="40" t="s">
        <v>24</v>
      </c>
      <c r="C35" s="40" t="s">
        <v>28</v>
      </c>
      <c r="D35" s="40" t="s">
        <v>24</v>
      </c>
      <c r="E35" s="40" t="s">
        <v>30</v>
      </c>
      <c r="F35" s="40" t="s">
        <v>32</v>
      </c>
      <c r="G35" s="40" t="s">
        <v>34</v>
      </c>
      <c r="H35" s="40" t="s">
        <v>36</v>
      </c>
      <c r="I35" s="40" t="s">
        <v>38</v>
      </c>
      <c r="J35" s="125" t="s">
        <v>43</v>
      </c>
      <c r="K35" s="125" t="s">
        <v>59</v>
      </c>
      <c r="L35" s="125">
        <v>2018</v>
      </c>
      <c r="M35" s="124">
        <v>8178950</v>
      </c>
      <c r="N35" s="124">
        <v>1257644.47</v>
      </c>
      <c r="O35" s="124">
        <v>1257644.47</v>
      </c>
      <c r="P35" s="126">
        <f t="shared" si="7"/>
        <v>0.15376600541634317</v>
      </c>
    </row>
    <row r="36" spans="1:16" s="30" customFormat="1" ht="47.25" x14ac:dyDescent="0.2">
      <c r="A36" s="40" t="s">
        <v>60</v>
      </c>
      <c r="B36" s="40" t="s">
        <v>24</v>
      </c>
      <c r="C36" s="40" t="s">
        <v>28</v>
      </c>
      <c r="D36" s="40" t="s">
        <v>24</v>
      </c>
      <c r="E36" s="40" t="s">
        <v>30</v>
      </c>
      <c r="F36" s="40" t="s">
        <v>32</v>
      </c>
      <c r="G36" s="40" t="s">
        <v>34</v>
      </c>
      <c r="H36" s="40" t="s">
        <v>36</v>
      </c>
      <c r="I36" s="40" t="s">
        <v>38</v>
      </c>
      <c r="J36" s="125" t="s">
        <v>40</v>
      </c>
      <c r="K36" s="125" t="s">
        <v>61</v>
      </c>
      <c r="L36" s="125">
        <v>2018</v>
      </c>
      <c r="M36" s="124">
        <v>11771232.07</v>
      </c>
      <c r="N36" s="124">
        <v>0</v>
      </c>
      <c r="O36" s="124">
        <v>0</v>
      </c>
      <c r="P36" s="126">
        <f t="shared" si="7"/>
        <v>0</v>
      </c>
    </row>
    <row r="37" spans="1:16" s="79" customFormat="1" ht="34.35" customHeight="1" x14ac:dyDescent="0.2">
      <c r="A37" s="113" t="s">
        <v>280</v>
      </c>
      <c r="B37" s="113" t="s">
        <v>81</v>
      </c>
      <c r="C37" s="113" t="s">
        <v>0</v>
      </c>
      <c r="D37" s="113" t="s">
        <v>0</v>
      </c>
      <c r="E37" s="113" t="s">
        <v>0</v>
      </c>
      <c r="F37" s="113" t="s">
        <v>0</v>
      </c>
      <c r="G37" s="113" t="s">
        <v>0</v>
      </c>
      <c r="H37" s="113" t="s">
        <v>0</v>
      </c>
      <c r="I37" s="113" t="s">
        <v>0</v>
      </c>
      <c r="J37" s="113" t="s">
        <v>0</v>
      </c>
      <c r="K37" s="113" t="s">
        <v>0</v>
      </c>
      <c r="L37" s="113" t="s">
        <v>0</v>
      </c>
      <c r="M37" s="117">
        <f>M38+M52</f>
        <v>678605776.60000002</v>
      </c>
      <c r="N37" s="117">
        <f t="shared" ref="N37:O37" si="8">N38+N52</f>
        <v>683160.01</v>
      </c>
      <c r="O37" s="117">
        <f t="shared" si="8"/>
        <v>1286567.77</v>
      </c>
      <c r="P37" s="118">
        <f t="shared" si="7"/>
        <v>1.8958986415442193E-3</v>
      </c>
    </row>
    <row r="38" spans="1:16" s="79" customFormat="1" ht="34.35" customHeight="1" x14ac:dyDescent="0.2">
      <c r="A38" s="113" t="s">
        <v>281</v>
      </c>
      <c r="B38" s="113" t="s">
        <v>81</v>
      </c>
      <c r="C38" s="113" t="s">
        <v>28</v>
      </c>
      <c r="D38" s="113" t="s">
        <v>282</v>
      </c>
      <c r="E38" s="113" t="s">
        <v>0</v>
      </c>
      <c r="F38" s="113" t="s">
        <v>0</v>
      </c>
      <c r="G38" s="113" t="s">
        <v>0</v>
      </c>
      <c r="H38" s="113" t="s">
        <v>0</v>
      </c>
      <c r="I38" s="113" t="s">
        <v>0</v>
      </c>
      <c r="J38" s="113" t="s">
        <v>0</v>
      </c>
      <c r="K38" s="113" t="s">
        <v>0</v>
      </c>
      <c r="L38" s="113" t="s">
        <v>0</v>
      </c>
      <c r="M38" s="117">
        <f t="shared" ref="M38:O40" si="9">M39</f>
        <v>178605776.59999999</v>
      </c>
      <c r="N38" s="117">
        <f t="shared" si="9"/>
        <v>683160.01</v>
      </c>
      <c r="O38" s="117">
        <f t="shared" si="9"/>
        <v>1286567.77</v>
      </c>
      <c r="P38" s="118">
        <f t="shared" si="7"/>
        <v>7.2033939466658887E-3</v>
      </c>
    </row>
    <row r="39" spans="1:16" s="79" customFormat="1" ht="23.25" customHeight="1" x14ac:dyDescent="0.2">
      <c r="A39" s="113" t="s">
        <v>315</v>
      </c>
      <c r="B39" s="113" t="s">
        <v>81</v>
      </c>
      <c r="C39" s="113" t="s">
        <v>28</v>
      </c>
      <c r="D39" s="113" t="s">
        <v>282</v>
      </c>
      <c r="E39" s="113" t="s">
        <v>75</v>
      </c>
      <c r="F39" s="113" t="s">
        <v>0</v>
      </c>
      <c r="G39" s="113" t="s">
        <v>0</v>
      </c>
      <c r="H39" s="113" t="s">
        <v>0</v>
      </c>
      <c r="I39" s="113" t="s">
        <v>0</v>
      </c>
      <c r="J39" s="113" t="s">
        <v>0</v>
      </c>
      <c r="K39" s="113" t="s">
        <v>0</v>
      </c>
      <c r="L39" s="113" t="s">
        <v>0</v>
      </c>
      <c r="M39" s="117">
        <f t="shared" si="9"/>
        <v>178605776.59999999</v>
      </c>
      <c r="N39" s="117">
        <f t="shared" si="9"/>
        <v>683160.01</v>
      </c>
      <c r="O39" s="117">
        <f t="shared" si="9"/>
        <v>1286567.77</v>
      </c>
      <c r="P39" s="118">
        <f t="shared" si="7"/>
        <v>7.2033939466658887E-3</v>
      </c>
    </row>
    <row r="40" spans="1:16" s="79" customFormat="1" ht="50.25" customHeight="1" x14ac:dyDescent="0.2">
      <c r="A40" s="113" t="s">
        <v>304</v>
      </c>
      <c r="B40" s="113" t="s">
        <v>81</v>
      </c>
      <c r="C40" s="113" t="s">
        <v>28</v>
      </c>
      <c r="D40" s="113" t="s">
        <v>282</v>
      </c>
      <c r="E40" s="113" t="s">
        <v>75</v>
      </c>
      <c r="F40" s="113" t="s">
        <v>0</v>
      </c>
      <c r="G40" s="113" t="s">
        <v>0</v>
      </c>
      <c r="H40" s="113" t="s">
        <v>0</v>
      </c>
      <c r="I40" s="113" t="s">
        <v>0</v>
      </c>
      <c r="J40" s="113" t="s">
        <v>0</v>
      </c>
      <c r="K40" s="113" t="s">
        <v>0</v>
      </c>
      <c r="L40" s="113" t="s">
        <v>0</v>
      </c>
      <c r="M40" s="117">
        <f t="shared" si="9"/>
        <v>178605776.59999999</v>
      </c>
      <c r="N40" s="117">
        <f t="shared" si="9"/>
        <v>683160.01</v>
      </c>
      <c r="O40" s="117">
        <f t="shared" si="9"/>
        <v>1286567.77</v>
      </c>
      <c r="P40" s="118">
        <f t="shared" si="7"/>
        <v>7.2033939466658887E-3</v>
      </c>
    </row>
    <row r="41" spans="1:16" s="79" customFormat="1" ht="15" customHeight="1" x14ac:dyDescent="0.2">
      <c r="A41" s="113" t="s">
        <v>283</v>
      </c>
      <c r="B41" s="113" t="s">
        <v>81</v>
      </c>
      <c r="C41" s="113" t="s">
        <v>28</v>
      </c>
      <c r="D41" s="113" t="s">
        <v>282</v>
      </c>
      <c r="E41" s="113" t="s">
        <v>75</v>
      </c>
      <c r="F41" s="113" t="s">
        <v>101</v>
      </c>
      <c r="G41" s="113" t="s">
        <v>0</v>
      </c>
      <c r="H41" s="113" t="s">
        <v>0</v>
      </c>
      <c r="I41" s="113" t="s">
        <v>0</v>
      </c>
      <c r="J41" s="113" t="s">
        <v>0</v>
      </c>
      <c r="K41" s="113" t="s">
        <v>0</v>
      </c>
      <c r="L41" s="113" t="s">
        <v>0</v>
      </c>
      <c r="M41" s="117">
        <f>M42+M47</f>
        <v>178605776.59999999</v>
      </c>
      <c r="N41" s="117">
        <f>N42+N47</f>
        <v>683160.01</v>
      </c>
      <c r="O41" s="117">
        <f>O42+O47</f>
        <v>1286567.77</v>
      </c>
      <c r="P41" s="118">
        <f t="shared" si="7"/>
        <v>7.2033939466658887E-3</v>
      </c>
    </row>
    <row r="42" spans="1:16" s="79" customFormat="1" ht="15" customHeight="1" x14ac:dyDescent="0.2">
      <c r="A42" s="113" t="s">
        <v>284</v>
      </c>
      <c r="B42" s="113" t="s">
        <v>81</v>
      </c>
      <c r="C42" s="113" t="s">
        <v>28</v>
      </c>
      <c r="D42" s="113" t="s">
        <v>282</v>
      </c>
      <c r="E42" s="113" t="s">
        <v>75</v>
      </c>
      <c r="F42" s="113" t="s">
        <v>101</v>
      </c>
      <c r="G42" s="113" t="s">
        <v>70</v>
      </c>
      <c r="H42" s="113" t="s">
        <v>0</v>
      </c>
      <c r="I42" s="113" t="s">
        <v>0</v>
      </c>
      <c r="J42" s="113" t="s">
        <v>0</v>
      </c>
      <c r="K42" s="113" t="s">
        <v>0</v>
      </c>
      <c r="L42" s="113" t="s">
        <v>0</v>
      </c>
      <c r="M42" s="117">
        <f t="shared" ref="M42:O43" si="10">M43</f>
        <v>24605776.600000001</v>
      </c>
      <c r="N42" s="117">
        <f t="shared" si="10"/>
        <v>43550</v>
      </c>
      <c r="O42" s="117">
        <f t="shared" si="10"/>
        <v>0</v>
      </c>
      <c r="P42" s="118">
        <f t="shared" si="7"/>
        <v>0</v>
      </c>
    </row>
    <row r="43" spans="1:16" s="79" customFormat="1" ht="39.75" customHeight="1" x14ac:dyDescent="0.2">
      <c r="A43" s="113" t="s">
        <v>35</v>
      </c>
      <c r="B43" s="113" t="s">
        <v>81</v>
      </c>
      <c r="C43" s="113" t="s">
        <v>28</v>
      </c>
      <c r="D43" s="113" t="s">
        <v>282</v>
      </c>
      <c r="E43" s="113" t="s">
        <v>75</v>
      </c>
      <c r="F43" s="113" t="s">
        <v>101</v>
      </c>
      <c r="G43" s="113" t="s">
        <v>70</v>
      </c>
      <c r="H43" s="113" t="s">
        <v>36</v>
      </c>
      <c r="I43" s="113" t="s">
        <v>0</v>
      </c>
      <c r="J43" s="113" t="s">
        <v>0</v>
      </c>
      <c r="K43" s="113" t="s">
        <v>0</v>
      </c>
      <c r="L43" s="113" t="s">
        <v>0</v>
      </c>
      <c r="M43" s="117">
        <f t="shared" si="10"/>
        <v>24605776.600000001</v>
      </c>
      <c r="N43" s="117">
        <f t="shared" si="10"/>
        <v>43550</v>
      </c>
      <c r="O43" s="117">
        <f t="shared" si="10"/>
        <v>0</v>
      </c>
      <c r="P43" s="118">
        <f t="shared" si="7"/>
        <v>0</v>
      </c>
    </row>
    <row r="44" spans="1:16" s="79" customFormat="1" ht="39" customHeight="1" x14ac:dyDescent="0.2">
      <c r="A44" s="113" t="s">
        <v>37</v>
      </c>
      <c r="B44" s="113" t="s">
        <v>81</v>
      </c>
      <c r="C44" s="113" t="s">
        <v>28</v>
      </c>
      <c r="D44" s="113" t="s">
        <v>282</v>
      </c>
      <c r="E44" s="113" t="s">
        <v>75</v>
      </c>
      <c r="F44" s="113" t="s">
        <v>101</v>
      </c>
      <c r="G44" s="113" t="s">
        <v>70</v>
      </c>
      <c r="H44" s="113" t="s">
        <v>36</v>
      </c>
      <c r="I44" s="113" t="s">
        <v>76</v>
      </c>
      <c r="J44" s="113" t="s">
        <v>0</v>
      </c>
      <c r="K44" s="113" t="s">
        <v>0</v>
      </c>
      <c r="L44" s="113" t="s">
        <v>0</v>
      </c>
      <c r="M44" s="117">
        <f>M46+M45</f>
        <v>24605776.600000001</v>
      </c>
      <c r="N44" s="117">
        <f>N46+N45</f>
        <v>43550</v>
      </c>
      <c r="O44" s="117">
        <f>O46+O45</f>
        <v>0</v>
      </c>
      <c r="P44" s="118">
        <f t="shared" si="7"/>
        <v>0</v>
      </c>
    </row>
    <row r="45" spans="1:16" s="79" customFormat="1" ht="37.5" customHeight="1" x14ac:dyDescent="0.2">
      <c r="A45" s="120" t="s">
        <v>389</v>
      </c>
      <c r="B45" s="120" t="s">
        <v>81</v>
      </c>
      <c r="C45" s="120" t="s">
        <v>28</v>
      </c>
      <c r="D45" s="120" t="s">
        <v>282</v>
      </c>
      <c r="E45" s="120" t="s">
        <v>75</v>
      </c>
      <c r="F45" s="120" t="s">
        <v>101</v>
      </c>
      <c r="G45" s="120" t="s">
        <v>70</v>
      </c>
      <c r="H45" s="120" t="s">
        <v>36</v>
      </c>
      <c r="I45" s="120" t="s">
        <v>76</v>
      </c>
      <c r="J45" s="122"/>
      <c r="K45" s="127"/>
      <c r="L45" s="122" t="s">
        <v>319</v>
      </c>
      <c r="M45" s="124">
        <v>1000000</v>
      </c>
      <c r="N45" s="124">
        <v>0</v>
      </c>
      <c r="O45" s="124">
        <v>0</v>
      </c>
      <c r="P45" s="126">
        <f t="shared" si="7"/>
        <v>0</v>
      </c>
    </row>
    <row r="46" spans="1:16" s="79" customFormat="1" ht="69" customHeight="1" x14ac:dyDescent="0.2">
      <c r="A46" s="120" t="s">
        <v>337</v>
      </c>
      <c r="B46" s="120" t="s">
        <v>81</v>
      </c>
      <c r="C46" s="120" t="s">
        <v>28</v>
      </c>
      <c r="D46" s="120" t="s">
        <v>282</v>
      </c>
      <c r="E46" s="120" t="s">
        <v>75</v>
      </c>
      <c r="F46" s="120" t="s">
        <v>101</v>
      </c>
      <c r="G46" s="120" t="s">
        <v>70</v>
      </c>
      <c r="H46" s="120" t="s">
        <v>36</v>
      </c>
      <c r="I46" s="120" t="s">
        <v>76</v>
      </c>
      <c r="J46" s="122" t="s">
        <v>294</v>
      </c>
      <c r="K46" s="127">
        <v>997.42</v>
      </c>
      <c r="L46" s="122" t="s">
        <v>319</v>
      </c>
      <c r="M46" s="124">
        <f>12000000+11605776.6</f>
        <v>23605776.600000001</v>
      </c>
      <c r="N46" s="124">
        <v>43550</v>
      </c>
      <c r="O46" s="124">
        <v>0</v>
      </c>
      <c r="P46" s="126">
        <f t="shared" si="7"/>
        <v>0</v>
      </c>
    </row>
    <row r="47" spans="1:16" s="79" customFormat="1" ht="15" customHeight="1" x14ac:dyDescent="0.2">
      <c r="A47" s="113" t="s">
        <v>320</v>
      </c>
      <c r="B47" s="113" t="s">
        <v>81</v>
      </c>
      <c r="C47" s="113" t="s">
        <v>28</v>
      </c>
      <c r="D47" s="113" t="s">
        <v>282</v>
      </c>
      <c r="E47" s="113" t="s">
        <v>75</v>
      </c>
      <c r="F47" s="113" t="s">
        <v>101</v>
      </c>
      <c r="G47" s="113" t="s">
        <v>34</v>
      </c>
      <c r="H47" s="113" t="s">
        <v>0</v>
      </c>
      <c r="I47" s="113" t="s">
        <v>0</v>
      </c>
      <c r="J47" s="113" t="s">
        <v>0</v>
      </c>
      <c r="K47" s="113" t="s">
        <v>0</v>
      </c>
      <c r="L47" s="113" t="s">
        <v>0</v>
      </c>
      <c r="M47" s="117">
        <f t="shared" ref="M47:O48" si="11">M48</f>
        <v>154000000</v>
      </c>
      <c r="N47" s="117">
        <f t="shared" si="11"/>
        <v>639610.01</v>
      </c>
      <c r="O47" s="117">
        <f t="shared" si="11"/>
        <v>1286567.77</v>
      </c>
      <c r="P47" s="118">
        <f t="shared" si="7"/>
        <v>8.3543361688311682E-3</v>
      </c>
    </row>
    <row r="48" spans="1:16" s="79" customFormat="1" ht="35.25" customHeight="1" x14ac:dyDescent="0.2">
      <c r="A48" s="113" t="s">
        <v>35</v>
      </c>
      <c r="B48" s="113" t="s">
        <v>81</v>
      </c>
      <c r="C48" s="113" t="s">
        <v>28</v>
      </c>
      <c r="D48" s="113" t="s">
        <v>282</v>
      </c>
      <c r="E48" s="113" t="s">
        <v>75</v>
      </c>
      <c r="F48" s="113" t="s">
        <v>101</v>
      </c>
      <c r="G48" s="113" t="s">
        <v>34</v>
      </c>
      <c r="H48" s="113" t="s">
        <v>36</v>
      </c>
      <c r="I48" s="113" t="s">
        <v>0</v>
      </c>
      <c r="J48" s="113" t="s">
        <v>0</v>
      </c>
      <c r="K48" s="113" t="s">
        <v>0</v>
      </c>
      <c r="L48" s="113" t="s">
        <v>0</v>
      </c>
      <c r="M48" s="117">
        <f t="shared" si="11"/>
        <v>154000000</v>
      </c>
      <c r="N48" s="117">
        <f t="shared" si="11"/>
        <v>639610.01</v>
      </c>
      <c r="O48" s="117">
        <f t="shared" si="11"/>
        <v>1286567.77</v>
      </c>
      <c r="P48" s="118">
        <f t="shared" si="7"/>
        <v>8.3543361688311682E-3</v>
      </c>
    </row>
    <row r="49" spans="1:16" s="79" customFormat="1" ht="39" customHeight="1" x14ac:dyDescent="0.2">
      <c r="A49" s="113" t="s">
        <v>37</v>
      </c>
      <c r="B49" s="113" t="s">
        <v>81</v>
      </c>
      <c r="C49" s="113" t="s">
        <v>28</v>
      </c>
      <c r="D49" s="113" t="s">
        <v>282</v>
      </c>
      <c r="E49" s="113" t="s">
        <v>75</v>
      </c>
      <c r="F49" s="113" t="s">
        <v>101</v>
      </c>
      <c r="G49" s="113" t="s">
        <v>34</v>
      </c>
      <c r="H49" s="113" t="s">
        <v>36</v>
      </c>
      <c r="I49" s="113" t="s">
        <v>76</v>
      </c>
      <c r="J49" s="113" t="s">
        <v>0</v>
      </c>
      <c r="K49" s="113" t="s">
        <v>0</v>
      </c>
      <c r="L49" s="113" t="s">
        <v>0</v>
      </c>
      <c r="M49" s="117">
        <f>M50+M51</f>
        <v>154000000</v>
      </c>
      <c r="N49" s="117">
        <f>N50+N51</f>
        <v>639610.01</v>
      </c>
      <c r="O49" s="117">
        <f>O50+O51</f>
        <v>1286567.77</v>
      </c>
      <c r="P49" s="118">
        <f t="shared" si="7"/>
        <v>8.3543361688311682E-3</v>
      </c>
    </row>
    <row r="50" spans="1:16" s="79" customFormat="1" ht="36.75" customHeight="1" x14ac:dyDescent="0.2">
      <c r="A50" s="120" t="s">
        <v>345</v>
      </c>
      <c r="B50" s="120" t="s">
        <v>81</v>
      </c>
      <c r="C50" s="120" t="s">
        <v>28</v>
      </c>
      <c r="D50" s="120" t="s">
        <v>282</v>
      </c>
      <c r="E50" s="120" t="s">
        <v>75</v>
      </c>
      <c r="F50" s="120" t="s">
        <v>101</v>
      </c>
      <c r="G50" s="120" t="s">
        <v>34</v>
      </c>
      <c r="H50" s="120" t="s">
        <v>36</v>
      </c>
      <c r="I50" s="120" t="s">
        <v>76</v>
      </c>
      <c r="J50" s="122" t="s">
        <v>316</v>
      </c>
      <c r="K50" s="122" t="s">
        <v>317</v>
      </c>
      <c r="L50" s="122" t="s">
        <v>318</v>
      </c>
      <c r="M50" s="124">
        <v>53500000</v>
      </c>
      <c r="N50" s="124">
        <v>0</v>
      </c>
      <c r="O50" s="124">
        <v>0</v>
      </c>
      <c r="P50" s="126">
        <f t="shared" si="7"/>
        <v>0</v>
      </c>
    </row>
    <row r="51" spans="1:16" s="79" customFormat="1" ht="54" customHeight="1" x14ac:dyDescent="0.2">
      <c r="A51" s="120" t="s">
        <v>339</v>
      </c>
      <c r="B51" s="120" t="s">
        <v>81</v>
      </c>
      <c r="C51" s="120" t="s">
        <v>28</v>
      </c>
      <c r="D51" s="120" t="s">
        <v>282</v>
      </c>
      <c r="E51" s="120" t="s">
        <v>75</v>
      </c>
      <c r="F51" s="120" t="s">
        <v>101</v>
      </c>
      <c r="G51" s="120" t="s">
        <v>34</v>
      </c>
      <c r="H51" s="120" t="s">
        <v>36</v>
      </c>
      <c r="I51" s="120" t="s">
        <v>76</v>
      </c>
      <c r="J51" s="122" t="s">
        <v>316</v>
      </c>
      <c r="K51" s="122" t="s">
        <v>125</v>
      </c>
      <c r="L51" s="125">
        <v>2019</v>
      </c>
      <c r="M51" s="124">
        <v>100500000</v>
      </c>
      <c r="N51" s="124">
        <v>639610.01</v>
      </c>
      <c r="O51" s="124">
        <v>1286567.77</v>
      </c>
      <c r="P51" s="126">
        <f t="shared" si="7"/>
        <v>1.2801669353233831E-2</v>
      </c>
    </row>
    <row r="52" spans="1:16" s="79" customFormat="1" ht="63" x14ac:dyDescent="0.2">
      <c r="A52" s="113" t="s">
        <v>432</v>
      </c>
      <c r="B52" s="113" t="s">
        <v>81</v>
      </c>
      <c r="C52" s="113" t="s">
        <v>13</v>
      </c>
      <c r="D52" s="113" t="s">
        <v>0</v>
      </c>
      <c r="E52" s="113" t="s">
        <v>0</v>
      </c>
      <c r="F52" s="113" t="s">
        <v>0</v>
      </c>
      <c r="G52" s="113" t="s">
        <v>0</v>
      </c>
      <c r="H52" s="113" t="s">
        <v>0</v>
      </c>
      <c r="I52" s="113" t="s">
        <v>0</v>
      </c>
      <c r="J52" s="113" t="s">
        <v>0</v>
      </c>
      <c r="K52" s="113" t="s">
        <v>0</v>
      </c>
      <c r="L52" s="113" t="s">
        <v>0</v>
      </c>
      <c r="M52" s="117">
        <v>500000000</v>
      </c>
      <c r="N52" s="131">
        <f t="shared" ref="N52:O54" si="12">N53</f>
        <v>0</v>
      </c>
      <c r="O52" s="131">
        <f t="shared" si="12"/>
        <v>0</v>
      </c>
      <c r="P52" s="126">
        <f t="shared" si="7"/>
        <v>0</v>
      </c>
    </row>
    <row r="53" spans="1:16" s="79" customFormat="1" ht="126" x14ac:dyDescent="0.2">
      <c r="A53" s="39" t="s">
        <v>433</v>
      </c>
      <c r="B53" s="113" t="s">
        <v>81</v>
      </c>
      <c r="C53" s="113" t="s">
        <v>13</v>
      </c>
      <c r="D53" s="113" t="s">
        <v>434</v>
      </c>
      <c r="E53" s="113" t="s">
        <v>0</v>
      </c>
      <c r="F53" s="113" t="s">
        <v>0</v>
      </c>
      <c r="G53" s="113" t="s">
        <v>0</v>
      </c>
      <c r="H53" s="113" t="s">
        <v>0</v>
      </c>
      <c r="I53" s="113" t="s">
        <v>0</v>
      </c>
      <c r="J53" s="113" t="s">
        <v>0</v>
      </c>
      <c r="K53" s="113" t="s">
        <v>0</v>
      </c>
      <c r="L53" s="113" t="s">
        <v>0</v>
      </c>
      <c r="M53" s="117">
        <v>500000000</v>
      </c>
      <c r="N53" s="131">
        <f t="shared" si="12"/>
        <v>0</v>
      </c>
      <c r="O53" s="131">
        <f t="shared" si="12"/>
        <v>0</v>
      </c>
      <c r="P53" s="126">
        <f t="shared" si="7"/>
        <v>0</v>
      </c>
    </row>
    <row r="54" spans="1:16" s="79" customFormat="1" ht="21.75" customHeight="1" x14ac:dyDescent="0.2">
      <c r="A54" s="113" t="s">
        <v>435</v>
      </c>
      <c r="B54" s="113" t="s">
        <v>81</v>
      </c>
      <c r="C54" s="113" t="s">
        <v>13</v>
      </c>
      <c r="D54" s="113" t="s">
        <v>434</v>
      </c>
      <c r="E54" s="113" t="s">
        <v>436</v>
      </c>
      <c r="F54" s="113" t="s">
        <v>0</v>
      </c>
      <c r="G54" s="113" t="s">
        <v>0</v>
      </c>
      <c r="H54" s="113" t="s">
        <v>0</v>
      </c>
      <c r="I54" s="113" t="s">
        <v>0</v>
      </c>
      <c r="J54" s="113" t="s">
        <v>0</v>
      </c>
      <c r="K54" s="113" t="s">
        <v>0</v>
      </c>
      <c r="L54" s="113" t="s">
        <v>0</v>
      </c>
      <c r="M54" s="117">
        <v>500000000</v>
      </c>
      <c r="N54" s="131">
        <f t="shared" si="12"/>
        <v>0</v>
      </c>
      <c r="O54" s="131">
        <f t="shared" si="12"/>
        <v>0</v>
      </c>
      <c r="P54" s="126">
        <f t="shared" si="7"/>
        <v>0</v>
      </c>
    </row>
    <row r="55" spans="1:16" s="79" customFormat="1" ht="15" customHeight="1" x14ac:dyDescent="0.2">
      <c r="A55" s="113" t="s">
        <v>283</v>
      </c>
      <c r="B55" s="113" t="s">
        <v>81</v>
      </c>
      <c r="C55" s="113" t="s">
        <v>13</v>
      </c>
      <c r="D55" s="113" t="s">
        <v>434</v>
      </c>
      <c r="E55" s="113" t="s">
        <v>436</v>
      </c>
      <c r="F55" s="113" t="s">
        <v>101</v>
      </c>
      <c r="G55" s="113" t="s">
        <v>0</v>
      </c>
      <c r="H55" s="113" t="s">
        <v>0</v>
      </c>
      <c r="I55" s="113" t="s">
        <v>0</v>
      </c>
      <c r="J55" s="113" t="s">
        <v>0</v>
      </c>
      <c r="K55" s="113" t="s">
        <v>0</v>
      </c>
      <c r="L55" s="113" t="s">
        <v>0</v>
      </c>
      <c r="M55" s="117">
        <v>500000000</v>
      </c>
      <c r="N55" s="131">
        <f>N56+N62+N68+N72</f>
        <v>0</v>
      </c>
      <c r="O55" s="131">
        <f>O56+O60</f>
        <v>0</v>
      </c>
      <c r="P55" s="126">
        <f t="shared" si="7"/>
        <v>0</v>
      </c>
    </row>
    <row r="56" spans="1:16" s="79" customFormat="1" ht="15" customHeight="1" x14ac:dyDescent="0.2">
      <c r="A56" s="113" t="s">
        <v>284</v>
      </c>
      <c r="B56" s="113" t="s">
        <v>81</v>
      </c>
      <c r="C56" s="113" t="s">
        <v>13</v>
      </c>
      <c r="D56" s="113" t="s">
        <v>434</v>
      </c>
      <c r="E56" s="113" t="s">
        <v>436</v>
      </c>
      <c r="F56" s="113" t="s">
        <v>101</v>
      </c>
      <c r="G56" s="113" t="s">
        <v>70</v>
      </c>
      <c r="H56" s="113" t="s">
        <v>0</v>
      </c>
      <c r="I56" s="113" t="s">
        <v>0</v>
      </c>
      <c r="J56" s="113" t="s">
        <v>0</v>
      </c>
      <c r="K56" s="113" t="s">
        <v>0</v>
      </c>
      <c r="L56" s="113" t="s">
        <v>0</v>
      </c>
      <c r="M56" s="117">
        <v>470561184</v>
      </c>
      <c r="N56" s="131">
        <f>N57</f>
        <v>0</v>
      </c>
      <c r="O56" s="131">
        <f>O57</f>
        <v>0</v>
      </c>
      <c r="P56" s="126">
        <f t="shared" si="7"/>
        <v>0</v>
      </c>
    </row>
    <row r="57" spans="1:16" s="79" customFormat="1" ht="47.25" x14ac:dyDescent="0.2">
      <c r="A57" s="113" t="s">
        <v>437</v>
      </c>
      <c r="B57" s="113" t="s">
        <v>81</v>
      </c>
      <c r="C57" s="113" t="s">
        <v>13</v>
      </c>
      <c r="D57" s="113" t="s">
        <v>434</v>
      </c>
      <c r="E57" s="113" t="s">
        <v>436</v>
      </c>
      <c r="F57" s="113" t="s">
        <v>101</v>
      </c>
      <c r="G57" s="113" t="s">
        <v>70</v>
      </c>
      <c r="H57" s="113" t="s">
        <v>438</v>
      </c>
      <c r="I57" s="113" t="s">
        <v>0</v>
      </c>
      <c r="J57" s="113" t="s">
        <v>0</v>
      </c>
      <c r="K57" s="113" t="s">
        <v>0</v>
      </c>
      <c r="L57" s="113" t="s">
        <v>0</v>
      </c>
      <c r="M57" s="117">
        <v>470561184</v>
      </c>
      <c r="N57" s="131">
        <f>N58+N60</f>
        <v>0</v>
      </c>
      <c r="O57" s="131">
        <f>O58</f>
        <v>0</v>
      </c>
      <c r="P57" s="126">
        <f t="shared" si="7"/>
        <v>0</v>
      </c>
    </row>
    <row r="58" spans="1:16" s="79" customFormat="1" ht="36" customHeight="1" x14ac:dyDescent="0.2">
      <c r="A58" s="113" t="s">
        <v>37</v>
      </c>
      <c r="B58" s="113" t="s">
        <v>81</v>
      </c>
      <c r="C58" s="113" t="s">
        <v>13</v>
      </c>
      <c r="D58" s="113" t="s">
        <v>434</v>
      </c>
      <c r="E58" s="113" t="s">
        <v>436</v>
      </c>
      <c r="F58" s="113" t="s">
        <v>101</v>
      </c>
      <c r="G58" s="113" t="s">
        <v>70</v>
      </c>
      <c r="H58" s="113" t="s">
        <v>438</v>
      </c>
      <c r="I58" s="113" t="s">
        <v>439</v>
      </c>
      <c r="J58" s="113" t="s">
        <v>0</v>
      </c>
      <c r="K58" s="113" t="s">
        <v>0</v>
      </c>
      <c r="L58" s="113" t="s">
        <v>0</v>
      </c>
      <c r="M58" s="117">
        <v>433491997</v>
      </c>
      <c r="N58" s="131">
        <f>N59</f>
        <v>0</v>
      </c>
      <c r="O58" s="131">
        <f>O59</f>
        <v>0</v>
      </c>
      <c r="P58" s="126">
        <f t="shared" si="7"/>
        <v>0</v>
      </c>
    </row>
    <row r="59" spans="1:16" s="79" customFormat="1" ht="15" customHeight="1" x14ac:dyDescent="0.2">
      <c r="A59" s="120" t="s">
        <v>440</v>
      </c>
      <c r="B59" s="120" t="s">
        <v>81</v>
      </c>
      <c r="C59" s="120" t="s">
        <v>13</v>
      </c>
      <c r="D59" s="120" t="s">
        <v>434</v>
      </c>
      <c r="E59" s="120" t="s">
        <v>436</v>
      </c>
      <c r="F59" s="120" t="s">
        <v>101</v>
      </c>
      <c r="G59" s="120" t="s">
        <v>70</v>
      </c>
      <c r="H59" s="120" t="s">
        <v>438</v>
      </c>
      <c r="I59" s="120" t="s">
        <v>439</v>
      </c>
      <c r="J59" s="122" t="s">
        <v>0</v>
      </c>
      <c r="K59" s="122" t="s">
        <v>0</v>
      </c>
      <c r="L59" s="122" t="s">
        <v>0</v>
      </c>
      <c r="M59" s="124">
        <v>433491997</v>
      </c>
      <c r="N59" s="128">
        <v>0</v>
      </c>
      <c r="O59" s="128">
        <v>0</v>
      </c>
      <c r="P59" s="126">
        <f t="shared" si="7"/>
        <v>0</v>
      </c>
    </row>
    <row r="60" spans="1:16" s="79" customFormat="1" ht="42" customHeight="1" x14ac:dyDescent="0.2">
      <c r="A60" s="113" t="s">
        <v>37</v>
      </c>
      <c r="B60" s="113" t="s">
        <v>81</v>
      </c>
      <c r="C60" s="113" t="s">
        <v>13</v>
      </c>
      <c r="D60" s="113" t="s">
        <v>434</v>
      </c>
      <c r="E60" s="113" t="s">
        <v>436</v>
      </c>
      <c r="F60" s="113" t="s">
        <v>101</v>
      </c>
      <c r="G60" s="113" t="s">
        <v>70</v>
      </c>
      <c r="H60" s="113" t="s">
        <v>438</v>
      </c>
      <c r="I60" s="113" t="s">
        <v>441</v>
      </c>
      <c r="J60" s="113" t="s">
        <v>0</v>
      </c>
      <c r="K60" s="113" t="s">
        <v>0</v>
      </c>
      <c r="L60" s="113" t="s">
        <v>0</v>
      </c>
      <c r="M60" s="117">
        <v>37069187</v>
      </c>
      <c r="N60" s="131">
        <f>N61</f>
        <v>0</v>
      </c>
      <c r="O60" s="131">
        <f>O61</f>
        <v>0</v>
      </c>
      <c r="P60" s="126">
        <f t="shared" si="7"/>
        <v>0</v>
      </c>
    </row>
    <row r="61" spans="1:16" s="79" customFormat="1" ht="15" customHeight="1" x14ac:dyDescent="0.2">
      <c r="A61" s="120" t="s">
        <v>293</v>
      </c>
      <c r="B61" s="120" t="s">
        <v>81</v>
      </c>
      <c r="C61" s="120" t="s">
        <v>13</v>
      </c>
      <c r="D61" s="120" t="s">
        <v>434</v>
      </c>
      <c r="E61" s="120" t="s">
        <v>436</v>
      </c>
      <c r="F61" s="120" t="s">
        <v>101</v>
      </c>
      <c r="G61" s="120" t="s">
        <v>70</v>
      </c>
      <c r="H61" s="120" t="s">
        <v>438</v>
      </c>
      <c r="I61" s="120" t="s">
        <v>441</v>
      </c>
      <c r="J61" s="122" t="s">
        <v>0</v>
      </c>
      <c r="K61" s="122" t="s">
        <v>0</v>
      </c>
      <c r="L61" s="122" t="s">
        <v>0</v>
      </c>
      <c r="M61" s="124">
        <v>37069187</v>
      </c>
      <c r="N61" s="128">
        <v>0</v>
      </c>
      <c r="O61" s="128">
        <v>0</v>
      </c>
      <c r="P61" s="126">
        <f t="shared" si="7"/>
        <v>0</v>
      </c>
    </row>
    <row r="62" spans="1:16" s="79" customFormat="1" ht="15" customHeight="1" x14ac:dyDescent="0.2">
      <c r="A62" s="113" t="s">
        <v>320</v>
      </c>
      <c r="B62" s="113" t="s">
        <v>81</v>
      </c>
      <c r="C62" s="113" t="s">
        <v>13</v>
      </c>
      <c r="D62" s="113" t="s">
        <v>434</v>
      </c>
      <c r="E62" s="113" t="s">
        <v>436</v>
      </c>
      <c r="F62" s="113" t="s">
        <v>101</v>
      </c>
      <c r="G62" s="113" t="s">
        <v>34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7">
        <v>21957464</v>
      </c>
      <c r="N62" s="131">
        <f>N63</f>
        <v>0</v>
      </c>
      <c r="O62" s="131">
        <f>O63</f>
        <v>0</v>
      </c>
      <c r="P62" s="126">
        <f t="shared" si="7"/>
        <v>0</v>
      </c>
    </row>
    <row r="63" spans="1:16" s="79" customFormat="1" ht="47.25" x14ac:dyDescent="0.2">
      <c r="A63" s="113" t="s">
        <v>437</v>
      </c>
      <c r="B63" s="113" t="s">
        <v>81</v>
      </c>
      <c r="C63" s="113" t="s">
        <v>13</v>
      </c>
      <c r="D63" s="113" t="s">
        <v>434</v>
      </c>
      <c r="E63" s="113" t="s">
        <v>436</v>
      </c>
      <c r="F63" s="113" t="s">
        <v>101</v>
      </c>
      <c r="G63" s="113" t="s">
        <v>34</v>
      </c>
      <c r="H63" s="113" t="s">
        <v>438</v>
      </c>
      <c r="I63" s="113" t="s">
        <v>0</v>
      </c>
      <c r="J63" s="113" t="s">
        <v>0</v>
      </c>
      <c r="K63" s="113" t="s">
        <v>0</v>
      </c>
      <c r="L63" s="113" t="s">
        <v>0</v>
      </c>
      <c r="M63" s="117">
        <v>21957464</v>
      </c>
      <c r="N63" s="131">
        <f>N64+N66</f>
        <v>0</v>
      </c>
      <c r="O63" s="131">
        <f>O64+O66</f>
        <v>0</v>
      </c>
      <c r="P63" s="126">
        <f t="shared" si="7"/>
        <v>0</v>
      </c>
    </row>
    <row r="64" spans="1:16" s="79" customFormat="1" ht="36" customHeight="1" x14ac:dyDescent="0.2">
      <c r="A64" s="113" t="s">
        <v>37</v>
      </c>
      <c r="B64" s="113" t="s">
        <v>81</v>
      </c>
      <c r="C64" s="113" t="s">
        <v>13</v>
      </c>
      <c r="D64" s="113" t="s">
        <v>434</v>
      </c>
      <c r="E64" s="113" t="s">
        <v>436</v>
      </c>
      <c r="F64" s="113" t="s">
        <v>101</v>
      </c>
      <c r="G64" s="113" t="s">
        <v>34</v>
      </c>
      <c r="H64" s="113" t="s">
        <v>438</v>
      </c>
      <c r="I64" s="113" t="s">
        <v>439</v>
      </c>
      <c r="J64" s="113" t="s">
        <v>0</v>
      </c>
      <c r="K64" s="113" t="s">
        <v>0</v>
      </c>
      <c r="L64" s="113" t="s">
        <v>0</v>
      </c>
      <c r="M64" s="117">
        <v>5930340</v>
      </c>
      <c r="N64" s="131">
        <f>N65</f>
        <v>0</v>
      </c>
      <c r="O64" s="131">
        <f>O65</f>
        <v>0</v>
      </c>
      <c r="P64" s="126">
        <f t="shared" si="7"/>
        <v>0</v>
      </c>
    </row>
    <row r="65" spans="1:16" s="79" customFormat="1" ht="15" customHeight="1" x14ac:dyDescent="0.2">
      <c r="A65" s="120" t="s">
        <v>293</v>
      </c>
      <c r="B65" s="120" t="s">
        <v>81</v>
      </c>
      <c r="C65" s="120" t="s">
        <v>13</v>
      </c>
      <c r="D65" s="120" t="s">
        <v>434</v>
      </c>
      <c r="E65" s="120" t="s">
        <v>436</v>
      </c>
      <c r="F65" s="120" t="s">
        <v>101</v>
      </c>
      <c r="G65" s="120" t="s">
        <v>34</v>
      </c>
      <c r="H65" s="120" t="s">
        <v>438</v>
      </c>
      <c r="I65" s="120" t="s">
        <v>439</v>
      </c>
      <c r="J65" s="122" t="s">
        <v>0</v>
      </c>
      <c r="K65" s="122" t="s">
        <v>0</v>
      </c>
      <c r="L65" s="122" t="s">
        <v>0</v>
      </c>
      <c r="M65" s="124">
        <v>5930340</v>
      </c>
      <c r="N65" s="128">
        <v>0</v>
      </c>
      <c r="O65" s="128">
        <v>0</v>
      </c>
      <c r="P65" s="126">
        <f t="shared" si="7"/>
        <v>0</v>
      </c>
    </row>
    <row r="66" spans="1:16" s="79" customFormat="1" ht="33" customHeight="1" x14ac:dyDescent="0.2">
      <c r="A66" s="113" t="s">
        <v>37</v>
      </c>
      <c r="B66" s="113" t="s">
        <v>81</v>
      </c>
      <c r="C66" s="113" t="s">
        <v>13</v>
      </c>
      <c r="D66" s="113" t="s">
        <v>434</v>
      </c>
      <c r="E66" s="113" t="s">
        <v>436</v>
      </c>
      <c r="F66" s="113" t="s">
        <v>101</v>
      </c>
      <c r="G66" s="113" t="s">
        <v>34</v>
      </c>
      <c r="H66" s="113" t="s">
        <v>438</v>
      </c>
      <c r="I66" s="113" t="s">
        <v>441</v>
      </c>
      <c r="J66" s="113" t="s">
        <v>0</v>
      </c>
      <c r="K66" s="113" t="s">
        <v>0</v>
      </c>
      <c r="L66" s="113" t="s">
        <v>0</v>
      </c>
      <c r="M66" s="117">
        <v>16027124</v>
      </c>
      <c r="N66" s="131">
        <f>N67</f>
        <v>0</v>
      </c>
      <c r="O66" s="131">
        <f>O67</f>
        <v>0</v>
      </c>
      <c r="P66" s="126">
        <f t="shared" si="7"/>
        <v>0</v>
      </c>
    </row>
    <row r="67" spans="1:16" s="79" customFormat="1" ht="15" customHeight="1" x14ac:dyDescent="0.2">
      <c r="A67" s="120" t="s">
        <v>293</v>
      </c>
      <c r="B67" s="120" t="s">
        <v>81</v>
      </c>
      <c r="C67" s="120" t="s">
        <v>13</v>
      </c>
      <c r="D67" s="120" t="s">
        <v>434</v>
      </c>
      <c r="E67" s="120" t="s">
        <v>436</v>
      </c>
      <c r="F67" s="120" t="s">
        <v>101</v>
      </c>
      <c r="G67" s="120" t="s">
        <v>34</v>
      </c>
      <c r="H67" s="120" t="s">
        <v>438</v>
      </c>
      <c r="I67" s="120" t="s">
        <v>441</v>
      </c>
      <c r="J67" s="122" t="s">
        <v>0</v>
      </c>
      <c r="K67" s="122" t="s">
        <v>0</v>
      </c>
      <c r="L67" s="122" t="s">
        <v>0</v>
      </c>
      <c r="M67" s="124">
        <v>16027124</v>
      </c>
      <c r="N67" s="128">
        <v>0</v>
      </c>
      <c r="O67" s="128">
        <v>0</v>
      </c>
      <c r="P67" s="126">
        <f t="shared" si="7"/>
        <v>0</v>
      </c>
    </row>
    <row r="68" spans="1:16" s="79" customFormat="1" ht="15" customHeight="1" x14ac:dyDescent="0.2">
      <c r="A68" s="113" t="s">
        <v>442</v>
      </c>
      <c r="B68" s="113" t="s">
        <v>81</v>
      </c>
      <c r="C68" s="113" t="s">
        <v>13</v>
      </c>
      <c r="D68" s="113" t="s">
        <v>434</v>
      </c>
      <c r="E68" s="113" t="s">
        <v>436</v>
      </c>
      <c r="F68" s="113" t="s">
        <v>101</v>
      </c>
      <c r="G68" s="113" t="s">
        <v>95</v>
      </c>
      <c r="H68" s="113" t="s">
        <v>0</v>
      </c>
      <c r="I68" s="113" t="s">
        <v>0</v>
      </c>
      <c r="J68" s="113" t="s">
        <v>0</v>
      </c>
      <c r="K68" s="113" t="s">
        <v>0</v>
      </c>
      <c r="L68" s="113" t="s">
        <v>0</v>
      </c>
      <c r="M68" s="117">
        <v>2189664</v>
      </c>
      <c r="N68" s="131">
        <f>N69</f>
        <v>0</v>
      </c>
      <c r="O68" s="131">
        <f>O69</f>
        <v>0</v>
      </c>
      <c r="P68" s="126">
        <f t="shared" si="7"/>
        <v>0</v>
      </c>
    </row>
    <row r="69" spans="1:16" s="79" customFormat="1" ht="47.25" x14ac:dyDescent="0.2">
      <c r="A69" s="113" t="s">
        <v>437</v>
      </c>
      <c r="B69" s="113" t="s">
        <v>81</v>
      </c>
      <c r="C69" s="113" t="s">
        <v>13</v>
      </c>
      <c r="D69" s="113" t="s">
        <v>434</v>
      </c>
      <c r="E69" s="113" t="s">
        <v>436</v>
      </c>
      <c r="F69" s="113" t="s">
        <v>101</v>
      </c>
      <c r="G69" s="113" t="s">
        <v>95</v>
      </c>
      <c r="H69" s="113" t="s">
        <v>438</v>
      </c>
      <c r="I69" s="113" t="s">
        <v>0</v>
      </c>
      <c r="J69" s="113" t="s">
        <v>0</v>
      </c>
      <c r="K69" s="113" t="s">
        <v>0</v>
      </c>
      <c r="L69" s="113" t="s">
        <v>0</v>
      </c>
      <c r="M69" s="117">
        <v>2189664</v>
      </c>
      <c r="N69" s="131"/>
      <c r="O69" s="131"/>
      <c r="P69" s="126">
        <f t="shared" si="7"/>
        <v>0</v>
      </c>
    </row>
    <row r="70" spans="1:16" s="79" customFormat="1" ht="36" customHeight="1" x14ac:dyDescent="0.2">
      <c r="A70" s="113" t="s">
        <v>37</v>
      </c>
      <c r="B70" s="113" t="s">
        <v>81</v>
      </c>
      <c r="C70" s="113" t="s">
        <v>13</v>
      </c>
      <c r="D70" s="113" t="s">
        <v>434</v>
      </c>
      <c r="E70" s="113" t="s">
        <v>436</v>
      </c>
      <c r="F70" s="113" t="s">
        <v>101</v>
      </c>
      <c r="G70" s="113" t="s">
        <v>95</v>
      </c>
      <c r="H70" s="113" t="s">
        <v>438</v>
      </c>
      <c r="I70" s="113" t="s">
        <v>441</v>
      </c>
      <c r="J70" s="113" t="s">
        <v>0</v>
      </c>
      <c r="K70" s="113" t="s">
        <v>0</v>
      </c>
      <c r="L70" s="113" t="s">
        <v>0</v>
      </c>
      <c r="M70" s="117">
        <v>2189664</v>
      </c>
      <c r="N70" s="131">
        <f>N71</f>
        <v>0</v>
      </c>
      <c r="O70" s="131">
        <f>O71</f>
        <v>0</v>
      </c>
      <c r="P70" s="126">
        <f t="shared" si="7"/>
        <v>0</v>
      </c>
    </row>
    <row r="71" spans="1:16" s="79" customFormat="1" ht="15" customHeight="1" x14ac:dyDescent="0.2">
      <c r="A71" s="120" t="s">
        <v>293</v>
      </c>
      <c r="B71" s="120" t="s">
        <v>81</v>
      </c>
      <c r="C71" s="120" t="s">
        <v>13</v>
      </c>
      <c r="D71" s="120" t="s">
        <v>434</v>
      </c>
      <c r="E71" s="120" t="s">
        <v>436</v>
      </c>
      <c r="F71" s="120" t="s">
        <v>101</v>
      </c>
      <c r="G71" s="120" t="s">
        <v>95</v>
      </c>
      <c r="H71" s="120" t="s">
        <v>438</v>
      </c>
      <c r="I71" s="120" t="s">
        <v>441</v>
      </c>
      <c r="J71" s="122" t="s">
        <v>0</v>
      </c>
      <c r="K71" s="122" t="s">
        <v>0</v>
      </c>
      <c r="L71" s="122" t="s">
        <v>0</v>
      </c>
      <c r="M71" s="124">
        <v>2189664</v>
      </c>
      <c r="N71" s="128">
        <v>0</v>
      </c>
      <c r="O71" s="128">
        <v>0</v>
      </c>
      <c r="P71" s="126">
        <f t="shared" si="7"/>
        <v>0</v>
      </c>
    </row>
    <row r="72" spans="1:16" s="79" customFormat="1" ht="15.75" customHeight="1" x14ac:dyDescent="0.2">
      <c r="A72" s="113" t="s">
        <v>443</v>
      </c>
      <c r="B72" s="113" t="s">
        <v>81</v>
      </c>
      <c r="C72" s="113" t="s">
        <v>13</v>
      </c>
      <c r="D72" s="113" t="s">
        <v>434</v>
      </c>
      <c r="E72" s="113" t="s">
        <v>436</v>
      </c>
      <c r="F72" s="113" t="s">
        <v>101</v>
      </c>
      <c r="G72" s="113" t="s">
        <v>32</v>
      </c>
      <c r="H72" s="113" t="s">
        <v>0</v>
      </c>
      <c r="I72" s="113" t="s">
        <v>0</v>
      </c>
      <c r="J72" s="113" t="s">
        <v>0</v>
      </c>
      <c r="K72" s="113" t="s">
        <v>0</v>
      </c>
      <c r="L72" s="113" t="s">
        <v>0</v>
      </c>
      <c r="M72" s="117">
        <v>5291688</v>
      </c>
      <c r="N72" s="131">
        <f t="shared" ref="N72:O74" si="13">N73</f>
        <v>0</v>
      </c>
      <c r="O72" s="131">
        <f t="shared" si="13"/>
        <v>0</v>
      </c>
      <c r="P72" s="126">
        <f t="shared" si="7"/>
        <v>0</v>
      </c>
    </row>
    <row r="73" spans="1:16" s="79" customFormat="1" ht="47.25" x14ac:dyDescent="0.2">
      <c r="A73" s="113" t="s">
        <v>437</v>
      </c>
      <c r="B73" s="113" t="s">
        <v>81</v>
      </c>
      <c r="C73" s="113" t="s">
        <v>13</v>
      </c>
      <c r="D73" s="113" t="s">
        <v>434</v>
      </c>
      <c r="E73" s="113" t="s">
        <v>436</v>
      </c>
      <c r="F73" s="113" t="s">
        <v>101</v>
      </c>
      <c r="G73" s="113" t="s">
        <v>32</v>
      </c>
      <c r="H73" s="113" t="s">
        <v>438</v>
      </c>
      <c r="I73" s="113" t="s">
        <v>0</v>
      </c>
      <c r="J73" s="113" t="s">
        <v>0</v>
      </c>
      <c r="K73" s="113" t="s">
        <v>0</v>
      </c>
      <c r="L73" s="113" t="s">
        <v>0</v>
      </c>
      <c r="M73" s="117">
        <v>5291688</v>
      </c>
      <c r="N73" s="131">
        <f t="shared" si="13"/>
        <v>0</v>
      </c>
      <c r="O73" s="131">
        <f t="shared" si="13"/>
        <v>0</v>
      </c>
      <c r="P73" s="126">
        <f t="shared" si="7"/>
        <v>0</v>
      </c>
    </row>
    <row r="74" spans="1:16" s="79" customFormat="1" ht="37.5" customHeight="1" x14ac:dyDescent="0.2">
      <c r="A74" s="113" t="s">
        <v>37</v>
      </c>
      <c r="B74" s="113" t="s">
        <v>81</v>
      </c>
      <c r="C74" s="113" t="s">
        <v>13</v>
      </c>
      <c r="D74" s="113" t="s">
        <v>434</v>
      </c>
      <c r="E74" s="113" t="s">
        <v>436</v>
      </c>
      <c r="F74" s="113" t="s">
        <v>101</v>
      </c>
      <c r="G74" s="113" t="s">
        <v>32</v>
      </c>
      <c r="H74" s="113" t="s">
        <v>438</v>
      </c>
      <c r="I74" s="113" t="s">
        <v>441</v>
      </c>
      <c r="J74" s="113" t="s">
        <v>0</v>
      </c>
      <c r="K74" s="113" t="s">
        <v>0</v>
      </c>
      <c r="L74" s="113" t="s">
        <v>0</v>
      </c>
      <c r="M74" s="117">
        <v>5291688</v>
      </c>
      <c r="N74" s="131">
        <f t="shared" si="13"/>
        <v>0</v>
      </c>
      <c r="O74" s="131">
        <f t="shared" si="13"/>
        <v>0</v>
      </c>
      <c r="P74" s="126">
        <f t="shared" si="7"/>
        <v>0</v>
      </c>
    </row>
    <row r="75" spans="1:16" s="79" customFormat="1" ht="15" customHeight="1" x14ac:dyDescent="0.2">
      <c r="A75" s="120" t="s">
        <v>293</v>
      </c>
      <c r="B75" s="120" t="s">
        <v>81</v>
      </c>
      <c r="C75" s="120" t="s">
        <v>13</v>
      </c>
      <c r="D75" s="120" t="s">
        <v>434</v>
      </c>
      <c r="E75" s="120" t="s">
        <v>436</v>
      </c>
      <c r="F75" s="120" t="s">
        <v>101</v>
      </c>
      <c r="G75" s="120" t="s">
        <v>32</v>
      </c>
      <c r="H75" s="120" t="s">
        <v>438</v>
      </c>
      <c r="I75" s="120" t="s">
        <v>441</v>
      </c>
      <c r="J75" s="122" t="s">
        <v>0</v>
      </c>
      <c r="K75" s="122" t="s">
        <v>0</v>
      </c>
      <c r="L75" s="122" t="s">
        <v>0</v>
      </c>
      <c r="M75" s="124">
        <v>5291688</v>
      </c>
      <c r="N75" s="128">
        <v>0</v>
      </c>
      <c r="O75" s="128">
        <v>0</v>
      </c>
      <c r="P75" s="126">
        <f t="shared" si="7"/>
        <v>0</v>
      </c>
    </row>
    <row r="76" spans="1:16" s="30" customFormat="1" ht="34.35" customHeight="1" x14ac:dyDescent="0.2">
      <c r="A76" s="39" t="s">
        <v>62</v>
      </c>
      <c r="B76" s="39" t="s">
        <v>63</v>
      </c>
      <c r="C76" s="39" t="s">
        <v>0</v>
      </c>
      <c r="D76" s="39" t="s">
        <v>0</v>
      </c>
      <c r="E76" s="39" t="s">
        <v>0</v>
      </c>
      <c r="F76" s="39" t="s">
        <v>0</v>
      </c>
      <c r="G76" s="39" t="s">
        <v>0</v>
      </c>
      <c r="H76" s="39" t="s">
        <v>0</v>
      </c>
      <c r="I76" s="39" t="s">
        <v>0</v>
      </c>
      <c r="J76" s="39" t="s">
        <v>0</v>
      </c>
      <c r="K76" s="39" t="s">
        <v>0</v>
      </c>
      <c r="L76" s="39" t="s">
        <v>0</v>
      </c>
      <c r="M76" s="117">
        <f>M77</f>
        <v>181737381.15000001</v>
      </c>
      <c r="N76" s="117">
        <f>N77</f>
        <v>39905529.090000004</v>
      </c>
      <c r="O76" s="117">
        <f>O77</f>
        <v>39481223.109999999</v>
      </c>
      <c r="P76" s="118">
        <f t="shared" si="7"/>
        <v>0.21724327081291828</v>
      </c>
    </row>
    <row r="77" spans="1:16" s="30" customFormat="1" ht="15.75" x14ac:dyDescent="0.2">
      <c r="A77" s="39" t="s">
        <v>64</v>
      </c>
      <c r="B77" s="39" t="s">
        <v>63</v>
      </c>
      <c r="C77" s="39" t="s">
        <v>28</v>
      </c>
      <c r="D77" s="39" t="s">
        <v>24</v>
      </c>
      <c r="E77" s="39" t="s">
        <v>0</v>
      </c>
      <c r="F77" s="39" t="s">
        <v>0</v>
      </c>
      <c r="G77" s="39" t="s">
        <v>0</v>
      </c>
      <c r="H77" s="39" t="s">
        <v>0</v>
      </c>
      <c r="I77" s="39" t="s">
        <v>0</v>
      </c>
      <c r="J77" s="39" t="s">
        <v>0</v>
      </c>
      <c r="K77" s="39" t="s">
        <v>0</v>
      </c>
      <c r="L77" s="39" t="s">
        <v>0</v>
      </c>
      <c r="M77" s="117">
        <f>M78+M85</f>
        <v>181737381.15000001</v>
      </c>
      <c r="N77" s="117">
        <f>N78+N85</f>
        <v>39905529.090000004</v>
      </c>
      <c r="O77" s="117">
        <f>O78+O85</f>
        <v>39481223.109999999</v>
      </c>
      <c r="P77" s="118">
        <f t="shared" si="7"/>
        <v>0.21724327081291828</v>
      </c>
    </row>
    <row r="78" spans="1:16" s="30" customFormat="1" ht="15.75" x14ac:dyDescent="0.2">
      <c r="A78" s="39" t="s">
        <v>65</v>
      </c>
      <c r="B78" s="39" t="s">
        <v>63</v>
      </c>
      <c r="C78" s="39" t="s">
        <v>28</v>
      </c>
      <c r="D78" s="39" t="s">
        <v>24</v>
      </c>
      <c r="E78" s="39" t="s">
        <v>66</v>
      </c>
      <c r="F78" s="39" t="s">
        <v>0</v>
      </c>
      <c r="G78" s="39" t="s">
        <v>0</v>
      </c>
      <c r="H78" s="39" t="s">
        <v>0</v>
      </c>
      <c r="I78" s="39" t="s">
        <v>0</v>
      </c>
      <c r="J78" s="39" t="s">
        <v>0</v>
      </c>
      <c r="K78" s="39" t="s">
        <v>0</v>
      </c>
      <c r="L78" s="39" t="s">
        <v>0</v>
      </c>
      <c r="M78" s="117">
        <f>M79</f>
        <v>90000000</v>
      </c>
      <c r="N78" s="117">
        <f t="shared" ref="N78:O78" si="14">N79</f>
        <v>0</v>
      </c>
      <c r="O78" s="117">
        <f t="shared" si="14"/>
        <v>0</v>
      </c>
      <c r="P78" s="118">
        <f t="shared" si="7"/>
        <v>0</v>
      </c>
    </row>
    <row r="79" spans="1:16" s="30" customFormat="1" ht="47.25" x14ac:dyDescent="0.2">
      <c r="A79" s="39" t="s">
        <v>308</v>
      </c>
      <c r="B79" s="39" t="s">
        <v>63</v>
      </c>
      <c r="C79" s="39" t="s">
        <v>28</v>
      </c>
      <c r="D79" s="39" t="s">
        <v>24</v>
      </c>
      <c r="E79" s="39" t="s">
        <v>66</v>
      </c>
      <c r="F79" s="39" t="s">
        <v>0</v>
      </c>
      <c r="G79" s="39" t="s">
        <v>0</v>
      </c>
      <c r="H79" s="39" t="s">
        <v>0</v>
      </c>
      <c r="I79" s="39" t="s">
        <v>0</v>
      </c>
      <c r="J79" s="39" t="s">
        <v>0</v>
      </c>
      <c r="K79" s="39" t="s">
        <v>0</v>
      </c>
      <c r="L79" s="39" t="s">
        <v>0</v>
      </c>
      <c r="M79" s="117">
        <f>M80</f>
        <v>90000000</v>
      </c>
      <c r="N79" s="117">
        <f t="shared" ref="N79:O79" si="15">N80</f>
        <v>0</v>
      </c>
      <c r="O79" s="117">
        <f t="shared" si="15"/>
        <v>0</v>
      </c>
      <c r="P79" s="118">
        <f t="shared" si="7"/>
        <v>0</v>
      </c>
    </row>
    <row r="80" spans="1:16" s="30" customFormat="1" ht="15" customHeight="1" x14ac:dyDescent="0.2">
      <c r="A80" s="39" t="s">
        <v>67</v>
      </c>
      <c r="B80" s="39" t="s">
        <v>63</v>
      </c>
      <c r="C80" s="39" t="s">
        <v>28</v>
      </c>
      <c r="D80" s="39" t="s">
        <v>24</v>
      </c>
      <c r="E80" s="39" t="s">
        <v>66</v>
      </c>
      <c r="F80" s="39" t="s">
        <v>68</v>
      </c>
      <c r="G80" s="39" t="s">
        <v>0</v>
      </c>
      <c r="H80" s="39" t="s">
        <v>0</v>
      </c>
      <c r="I80" s="39" t="s">
        <v>0</v>
      </c>
      <c r="J80" s="39" t="s">
        <v>0</v>
      </c>
      <c r="K80" s="39" t="s">
        <v>0</v>
      </c>
      <c r="L80" s="39" t="s">
        <v>0</v>
      </c>
      <c r="M80" s="117">
        <f>M82</f>
        <v>90000000</v>
      </c>
      <c r="N80" s="117">
        <f t="shared" ref="N80:O80" si="16">N82</f>
        <v>0</v>
      </c>
      <c r="O80" s="117">
        <f t="shared" si="16"/>
        <v>0</v>
      </c>
      <c r="P80" s="118">
        <f t="shared" si="7"/>
        <v>0</v>
      </c>
    </row>
    <row r="81" spans="1:16" s="30" customFormat="1" ht="15" customHeight="1" x14ac:dyDescent="0.2">
      <c r="A81" s="39" t="s">
        <v>69</v>
      </c>
      <c r="B81" s="39" t="s">
        <v>63</v>
      </c>
      <c r="C81" s="39" t="s">
        <v>28</v>
      </c>
      <c r="D81" s="39" t="s">
        <v>24</v>
      </c>
      <c r="E81" s="39" t="s">
        <v>66</v>
      </c>
      <c r="F81" s="39" t="s">
        <v>68</v>
      </c>
      <c r="G81" s="39" t="s">
        <v>70</v>
      </c>
      <c r="H81" s="39" t="s">
        <v>0</v>
      </c>
      <c r="I81" s="39" t="s">
        <v>0</v>
      </c>
      <c r="J81" s="39" t="s">
        <v>0</v>
      </c>
      <c r="K81" s="39" t="s">
        <v>0</v>
      </c>
      <c r="L81" s="39" t="s">
        <v>0</v>
      </c>
      <c r="M81" s="117">
        <f>M83</f>
        <v>90000000</v>
      </c>
      <c r="N81" s="117">
        <f t="shared" ref="N81:O81" si="17">N83</f>
        <v>0</v>
      </c>
      <c r="O81" s="117">
        <f t="shared" si="17"/>
        <v>0</v>
      </c>
      <c r="P81" s="118">
        <f t="shared" si="7"/>
        <v>0</v>
      </c>
    </row>
    <row r="82" spans="1:16" s="30" customFormat="1" ht="37.5" customHeight="1" x14ac:dyDescent="0.2">
      <c r="A82" s="39" t="s">
        <v>35</v>
      </c>
      <c r="B82" s="39" t="s">
        <v>63</v>
      </c>
      <c r="C82" s="39" t="s">
        <v>28</v>
      </c>
      <c r="D82" s="39" t="s">
        <v>24</v>
      </c>
      <c r="E82" s="39" t="s">
        <v>66</v>
      </c>
      <c r="F82" s="39" t="s">
        <v>68</v>
      </c>
      <c r="G82" s="39" t="s">
        <v>70</v>
      </c>
      <c r="H82" s="39" t="s">
        <v>36</v>
      </c>
      <c r="I82" s="39" t="s">
        <v>0</v>
      </c>
      <c r="J82" s="39" t="s">
        <v>0</v>
      </c>
      <c r="K82" s="39" t="s">
        <v>0</v>
      </c>
      <c r="L82" s="39" t="s">
        <v>0</v>
      </c>
      <c r="M82" s="117">
        <f>M83</f>
        <v>90000000</v>
      </c>
      <c r="N82" s="117">
        <f t="shared" ref="N82:O82" si="18">N83</f>
        <v>0</v>
      </c>
      <c r="O82" s="117">
        <f t="shared" si="18"/>
        <v>0</v>
      </c>
      <c r="P82" s="118">
        <f t="shared" si="7"/>
        <v>0</v>
      </c>
    </row>
    <row r="83" spans="1:16" s="30" customFormat="1" ht="39.75" customHeight="1" x14ac:dyDescent="0.2">
      <c r="A83" s="39" t="s">
        <v>37</v>
      </c>
      <c r="B83" s="39" t="s">
        <v>63</v>
      </c>
      <c r="C83" s="39" t="s">
        <v>28</v>
      </c>
      <c r="D83" s="39" t="s">
        <v>24</v>
      </c>
      <c r="E83" s="39" t="s">
        <v>66</v>
      </c>
      <c r="F83" s="39" t="s">
        <v>68</v>
      </c>
      <c r="G83" s="39" t="s">
        <v>70</v>
      </c>
      <c r="H83" s="39" t="s">
        <v>36</v>
      </c>
      <c r="I83" s="39" t="s">
        <v>71</v>
      </c>
      <c r="J83" s="39" t="s">
        <v>0</v>
      </c>
      <c r="K83" s="39" t="s">
        <v>0</v>
      </c>
      <c r="L83" s="39" t="s">
        <v>0</v>
      </c>
      <c r="M83" s="117">
        <f>M84</f>
        <v>90000000</v>
      </c>
      <c r="N83" s="117">
        <f t="shared" ref="N83:O83" si="19">N84</f>
        <v>0</v>
      </c>
      <c r="O83" s="117">
        <f t="shared" si="19"/>
        <v>0</v>
      </c>
      <c r="P83" s="118">
        <f t="shared" si="7"/>
        <v>0</v>
      </c>
    </row>
    <row r="84" spans="1:16" s="30" customFormat="1" ht="31.5" x14ac:dyDescent="0.2">
      <c r="A84" s="40" t="s">
        <v>72</v>
      </c>
      <c r="B84" s="40" t="s">
        <v>63</v>
      </c>
      <c r="C84" s="40" t="s">
        <v>28</v>
      </c>
      <c r="D84" s="40" t="s">
        <v>24</v>
      </c>
      <c r="E84" s="40" t="s">
        <v>66</v>
      </c>
      <c r="F84" s="40" t="s">
        <v>68</v>
      </c>
      <c r="G84" s="40" t="s">
        <v>70</v>
      </c>
      <c r="H84" s="40" t="s">
        <v>36</v>
      </c>
      <c r="I84" s="40" t="s">
        <v>71</v>
      </c>
      <c r="J84" s="125" t="s">
        <v>73</v>
      </c>
      <c r="K84" s="125" t="s">
        <v>74</v>
      </c>
      <c r="L84" s="125">
        <v>2018</v>
      </c>
      <c r="M84" s="124">
        <v>90000000</v>
      </c>
      <c r="N84" s="124">
        <v>0</v>
      </c>
      <c r="O84" s="124">
        <v>0</v>
      </c>
      <c r="P84" s="126">
        <f t="shared" si="7"/>
        <v>0</v>
      </c>
    </row>
    <row r="85" spans="1:16" s="30" customFormat="1" ht="21.75" customHeight="1" x14ac:dyDescent="0.2">
      <c r="A85" s="39" t="s">
        <v>305</v>
      </c>
      <c r="B85" s="39" t="s">
        <v>63</v>
      </c>
      <c r="C85" s="39" t="s">
        <v>28</v>
      </c>
      <c r="D85" s="39" t="s">
        <v>24</v>
      </c>
      <c r="E85" s="39" t="s">
        <v>75</v>
      </c>
      <c r="F85" s="39" t="s">
        <v>0</v>
      </c>
      <c r="G85" s="39" t="s">
        <v>0</v>
      </c>
      <c r="H85" s="39" t="s">
        <v>0</v>
      </c>
      <c r="I85" s="39" t="s">
        <v>0</v>
      </c>
      <c r="J85" s="39" t="s">
        <v>0</v>
      </c>
      <c r="K85" s="39" t="s">
        <v>0</v>
      </c>
      <c r="L85" s="39" t="s">
        <v>0</v>
      </c>
      <c r="M85" s="117">
        <f t="shared" ref="M85:O90" si="20">M86</f>
        <v>91737381.150000006</v>
      </c>
      <c r="N85" s="117">
        <f t="shared" si="20"/>
        <v>39905529.090000004</v>
      </c>
      <c r="O85" s="117">
        <f t="shared" si="20"/>
        <v>39481223.109999999</v>
      </c>
      <c r="P85" s="118">
        <f t="shared" si="7"/>
        <v>0.43037224973148253</v>
      </c>
    </row>
    <row r="86" spans="1:16" s="30" customFormat="1" ht="48.75" customHeight="1" x14ac:dyDescent="0.2">
      <c r="A86" s="39" t="s">
        <v>304</v>
      </c>
      <c r="B86" s="39" t="s">
        <v>63</v>
      </c>
      <c r="C86" s="39" t="s">
        <v>28</v>
      </c>
      <c r="D86" s="39" t="s">
        <v>24</v>
      </c>
      <c r="E86" s="39" t="s">
        <v>75</v>
      </c>
      <c r="F86" s="39" t="s">
        <v>0</v>
      </c>
      <c r="G86" s="39" t="s">
        <v>0</v>
      </c>
      <c r="H86" s="39" t="s">
        <v>0</v>
      </c>
      <c r="I86" s="39" t="s">
        <v>0</v>
      </c>
      <c r="J86" s="39" t="s">
        <v>0</v>
      </c>
      <c r="K86" s="39" t="s">
        <v>0</v>
      </c>
      <c r="L86" s="39" t="s">
        <v>0</v>
      </c>
      <c r="M86" s="117">
        <f t="shared" si="20"/>
        <v>91737381.150000006</v>
      </c>
      <c r="N86" s="117">
        <f t="shared" si="20"/>
        <v>39905529.090000004</v>
      </c>
      <c r="O86" s="117">
        <f t="shared" si="20"/>
        <v>39481223.109999999</v>
      </c>
      <c r="P86" s="118">
        <f t="shared" si="7"/>
        <v>0.43037224973148253</v>
      </c>
    </row>
    <row r="87" spans="1:16" s="30" customFormat="1" ht="15" customHeight="1" x14ac:dyDescent="0.2">
      <c r="A87" s="39" t="s">
        <v>67</v>
      </c>
      <c r="B87" s="39" t="s">
        <v>63</v>
      </c>
      <c r="C87" s="39" t="s">
        <v>28</v>
      </c>
      <c r="D87" s="39" t="s">
        <v>24</v>
      </c>
      <c r="E87" s="39" t="s">
        <v>75</v>
      </c>
      <c r="F87" s="39" t="s">
        <v>68</v>
      </c>
      <c r="G87" s="39" t="s">
        <v>0</v>
      </c>
      <c r="H87" s="39" t="s">
        <v>0</v>
      </c>
      <c r="I87" s="39" t="s">
        <v>0</v>
      </c>
      <c r="J87" s="39" t="s">
        <v>0</v>
      </c>
      <c r="K87" s="39" t="s">
        <v>0</v>
      </c>
      <c r="L87" s="39" t="s">
        <v>0</v>
      </c>
      <c r="M87" s="117">
        <f t="shared" si="20"/>
        <v>91737381.150000006</v>
      </c>
      <c r="N87" s="117">
        <f t="shared" si="20"/>
        <v>39905529.090000004</v>
      </c>
      <c r="O87" s="117">
        <f t="shared" si="20"/>
        <v>39481223.109999999</v>
      </c>
      <c r="P87" s="118">
        <f t="shared" si="7"/>
        <v>0.43037224973148253</v>
      </c>
    </row>
    <row r="88" spans="1:16" s="30" customFormat="1" ht="15" customHeight="1" x14ac:dyDescent="0.2">
      <c r="A88" s="39" t="s">
        <v>69</v>
      </c>
      <c r="B88" s="39" t="s">
        <v>63</v>
      </c>
      <c r="C88" s="39" t="s">
        <v>28</v>
      </c>
      <c r="D88" s="39" t="s">
        <v>24</v>
      </c>
      <c r="E88" s="39" t="s">
        <v>75</v>
      </c>
      <c r="F88" s="39" t="s">
        <v>68</v>
      </c>
      <c r="G88" s="39" t="s">
        <v>70</v>
      </c>
      <c r="H88" s="39" t="s">
        <v>0</v>
      </c>
      <c r="I88" s="39" t="s">
        <v>0</v>
      </c>
      <c r="J88" s="39" t="s">
        <v>0</v>
      </c>
      <c r="K88" s="39" t="s">
        <v>0</v>
      </c>
      <c r="L88" s="39" t="s">
        <v>0</v>
      </c>
      <c r="M88" s="117">
        <f t="shared" si="20"/>
        <v>91737381.150000006</v>
      </c>
      <c r="N88" s="117">
        <f t="shared" si="20"/>
        <v>39905529.090000004</v>
      </c>
      <c r="O88" s="117">
        <f t="shared" si="20"/>
        <v>39481223.109999999</v>
      </c>
      <c r="P88" s="118">
        <f t="shared" si="7"/>
        <v>0.43037224973148253</v>
      </c>
    </row>
    <row r="89" spans="1:16" s="30" customFormat="1" ht="37.5" customHeight="1" x14ac:dyDescent="0.2">
      <c r="A89" s="39" t="s">
        <v>35</v>
      </c>
      <c r="B89" s="39" t="s">
        <v>63</v>
      </c>
      <c r="C89" s="39" t="s">
        <v>28</v>
      </c>
      <c r="D89" s="39" t="s">
        <v>24</v>
      </c>
      <c r="E89" s="39" t="s">
        <v>75</v>
      </c>
      <c r="F89" s="39" t="s">
        <v>68</v>
      </c>
      <c r="G89" s="39" t="s">
        <v>70</v>
      </c>
      <c r="H89" s="39" t="s">
        <v>36</v>
      </c>
      <c r="I89" s="39" t="s">
        <v>0</v>
      </c>
      <c r="J89" s="39" t="s">
        <v>0</v>
      </c>
      <c r="K89" s="39" t="s">
        <v>0</v>
      </c>
      <c r="L89" s="39" t="s">
        <v>0</v>
      </c>
      <c r="M89" s="117">
        <f t="shared" si="20"/>
        <v>91737381.150000006</v>
      </c>
      <c r="N89" s="117">
        <f t="shared" si="20"/>
        <v>39905529.090000004</v>
      </c>
      <c r="O89" s="117">
        <f t="shared" si="20"/>
        <v>39481223.109999999</v>
      </c>
      <c r="P89" s="118">
        <f t="shared" si="7"/>
        <v>0.43037224973148253</v>
      </c>
    </row>
    <row r="90" spans="1:16" s="30" customFormat="1" ht="36" customHeight="1" x14ac:dyDescent="0.2">
      <c r="A90" s="39" t="s">
        <v>37</v>
      </c>
      <c r="B90" s="39" t="s">
        <v>63</v>
      </c>
      <c r="C90" s="39" t="s">
        <v>28</v>
      </c>
      <c r="D90" s="39" t="s">
        <v>24</v>
      </c>
      <c r="E90" s="39" t="s">
        <v>75</v>
      </c>
      <c r="F90" s="39" t="s">
        <v>68</v>
      </c>
      <c r="G90" s="39" t="s">
        <v>70</v>
      </c>
      <c r="H90" s="39" t="s">
        <v>36</v>
      </c>
      <c r="I90" s="39" t="s">
        <v>76</v>
      </c>
      <c r="J90" s="39" t="s">
        <v>0</v>
      </c>
      <c r="K90" s="39" t="s">
        <v>0</v>
      </c>
      <c r="L90" s="39" t="s">
        <v>0</v>
      </c>
      <c r="M90" s="117">
        <f t="shared" si="20"/>
        <v>91737381.150000006</v>
      </c>
      <c r="N90" s="117">
        <f t="shared" si="20"/>
        <v>39905529.090000004</v>
      </c>
      <c r="O90" s="117">
        <f t="shared" si="20"/>
        <v>39481223.109999999</v>
      </c>
      <c r="P90" s="118">
        <f t="shared" si="7"/>
        <v>0.43037224973148253</v>
      </c>
    </row>
    <row r="91" spans="1:16" s="30" customFormat="1" ht="31.5" x14ac:dyDescent="0.2">
      <c r="A91" s="40" t="s">
        <v>77</v>
      </c>
      <c r="B91" s="40" t="s">
        <v>63</v>
      </c>
      <c r="C91" s="40" t="s">
        <v>28</v>
      </c>
      <c r="D91" s="40" t="s">
        <v>24</v>
      </c>
      <c r="E91" s="40" t="s">
        <v>75</v>
      </c>
      <c r="F91" s="40" t="s">
        <v>68</v>
      </c>
      <c r="G91" s="40" t="s">
        <v>70</v>
      </c>
      <c r="H91" s="40" t="s">
        <v>36</v>
      </c>
      <c r="I91" s="40" t="s">
        <v>76</v>
      </c>
      <c r="J91" s="125" t="s">
        <v>85</v>
      </c>
      <c r="K91" s="125">
        <v>150</v>
      </c>
      <c r="L91" s="125">
        <v>2018</v>
      </c>
      <c r="M91" s="124">
        <f>90780381.15+957000</f>
        <v>91737381.150000006</v>
      </c>
      <c r="N91" s="124">
        <v>39905529.090000004</v>
      </c>
      <c r="O91" s="124">
        <v>39481223.109999999</v>
      </c>
      <c r="P91" s="126">
        <f t="shared" si="7"/>
        <v>0.43037224973148253</v>
      </c>
    </row>
    <row r="92" spans="1:16" s="79" customFormat="1" ht="34.35" customHeight="1" x14ac:dyDescent="0.2">
      <c r="A92" s="113" t="s">
        <v>78</v>
      </c>
      <c r="B92" s="113" t="s">
        <v>79</v>
      </c>
      <c r="C92" s="113" t="s">
        <v>0</v>
      </c>
      <c r="D92" s="113" t="s">
        <v>0</v>
      </c>
      <c r="E92" s="113" t="s">
        <v>0</v>
      </c>
      <c r="F92" s="113" t="s">
        <v>0</v>
      </c>
      <c r="G92" s="113" t="s">
        <v>0</v>
      </c>
      <c r="H92" s="113" t="s">
        <v>0</v>
      </c>
      <c r="I92" s="113" t="s">
        <v>0</v>
      </c>
      <c r="J92" s="113" t="s">
        <v>0</v>
      </c>
      <c r="K92" s="113" t="s">
        <v>0</v>
      </c>
      <c r="L92" s="113" t="s">
        <v>0</v>
      </c>
      <c r="M92" s="117">
        <f t="shared" ref="M92:O103" si="21">M93</f>
        <v>50800000</v>
      </c>
      <c r="N92" s="117">
        <f t="shared" si="21"/>
        <v>596900</v>
      </c>
      <c r="O92" s="117">
        <f t="shared" si="21"/>
        <v>596900</v>
      </c>
      <c r="P92" s="118">
        <f t="shared" si="7"/>
        <v>1.175E-2</v>
      </c>
    </row>
    <row r="93" spans="1:16" s="79" customFormat="1" ht="21.75" customHeight="1" x14ac:dyDescent="0.2">
      <c r="A93" s="113" t="s">
        <v>80</v>
      </c>
      <c r="B93" s="113" t="s">
        <v>79</v>
      </c>
      <c r="C93" s="113" t="s">
        <v>28</v>
      </c>
      <c r="D93" s="113" t="s">
        <v>81</v>
      </c>
      <c r="E93" s="113" t="s">
        <v>0</v>
      </c>
      <c r="F93" s="113" t="s">
        <v>0</v>
      </c>
      <c r="G93" s="113" t="s">
        <v>0</v>
      </c>
      <c r="H93" s="113" t="s">
        <v>0</v>
      </c>
      <c r="I93" s="113" t="s">
        <v>0</v>
      </c>
      <c r="J93" s="113" t="s">
        <v>0</v>
      </c>
      <c r="K93" s="113" t="s">
        <v>0</v>
      </c>
      <c r="L93" s="113" t="s">
        <v>0</v>
      </c>
      <c r="M93" s="117">
        <f t="shared" si="21"/>
        <v>50800000</v>
      </c>
      <c r="N93" s="117">
        <f t="shared" si="21"/>
        <v>596900</v>
      </c>
      <c r="O93" s="117">
        <f t="shared" si="21"/>
        <v>596900</v>
      </c>
      <c r="P93" s="118">
        <f t="shared" si="7"/>
        <v>1.175E-2</v>
      </c>
    </row>
    <row r="94" spans="1:16" s="79" customFormat="1" ht="22.5" customHeight="1" x14ac:dyDescent="0.2">
      <c r="A94" s="113" t="s">
        <v>315</v>
      </c>
      <c r="B94" s="113" t="s">
        <v>79</v>
      </c>
      <c r="C94" s="113" t="s">
        <v>28</v>
      </c>
      <c r="D94" s="113" t="s">
        <v>81</v>
      </c>
      <c r="E94" s="113" t="s">
        <v>75</v>
      </c>
      <c r="F94" s="113" t="s">
        <v>0</v>
      </c>
      <c r="G94" s="113" t="s">
        <v>0</v>
      </c>
      <c r="H94" s="113" t="s">
        <v>0</v>
      </c>
      <c r="I94" s="113" t="s">
        <v>0</v>
      </c>
      <c r="J94" s="113" t="s">
        <v>0</v>
      </c>
      <c r="K94" s="113" t="s">
        <v>0</v>
      </c>
      <c r="L94" s="113" t="s">
        <v>0</v>
      </c>
      <c r="M94" s="117">
        <f t="shared" si="21"/>
        <v>50800000</v>
      </c>
      <c r="N94" s="117">
        <f t="shared" si="21"/>
        <v>596900</v>
      </c>
      <c r="O94" s="117">
        <f t="shared" si="21"/>
        <v>596900</v>
      </c>
      <c r="P94" s="118">
        <f t="shared" si="7"/>
        <v>1.175E-2</v>
      </c>
    </row>
    <row r="95" spans="1:16" s="79" customFormat="1" ht="57.75" customHeight="1" x14ac:dyDescent="0.2">
      <c r="A95" s="113" t="s">
        <v>304</v>
      </c>
      <c r="B95" s="113" t="s">
        <v>79</v>
      </c>
      <c r="C95" s="113" t="s">
        <v>28</v>
      </c>
      <c r="D95" s="113" t="s">
        <v>81</v>
      </c>
      <c r="E95" s="113" t="s">
        <v>75</v>
      </c>
      <c r="F95" s="113" t="s">
        <v>0</v>
      </c>
      <c r="G95" s="113" t="s">
        <v>0</v>
      </c>
      <c r="H95" s="113" t="s">
        <v>0</v>
      </c>
      <c r="I95" s="113" t="s">
        <v>0</v>
      </c>
      <c r="J95" s="113" t="s">
        <v>0</v>
      </c>
      <c r="K95" s="113" t="s">
        <v>0</v>
      </c>
      <c r="L95" s="113" t="s">
        <v>0</v>
      </c>
      <c r="M95" s="117">
        <f>M96</f>
        <v>50800000</v>
      </c>
      <c r="N95" s="117">
        <f>N96</f>
        <v>596900</v>
      </c>
      <c r="O95" s="117">
        <f>O96</f>
        <v>596900</v>
      </c>
      <c r="P95" s="118">
        <f t="shared" si="7"/>
        <v>1.175E-2</v>
      </c>
    </row>
    <row r="96" spans="1:16" s="79" customFormat="1" ht="15" customHeight="1" x14ac:dyDescent="0.2">
      <c r="A96" s="113" t="s">
        <v>82</v>
      </c>
      <c r="B96" s="113" t="s">
        <v>79</v>
      </c>
      <c r="C96" s="113" t="s">
        <v>28</v>
      </c>
      <c r="D96" s="113" t="s">
        <v>81</v>
      </c>
      <c r="E96" s="113" t="s">
        <v>75</v>
      </c>
      <c r="F96" s="113" t="s">
        <v>83</v>
      </c>
      <c r="G96" s="113" t="s">
        <v>0</v>
      </c>
      <c r="H96" s="113" t="s">
        <v>0</v>
      </c>
      <c r="I96" s="113" t="s">
        <v>0</v>
      </c>
      <c r="J96" s="113" t="s">
        <v>0</v>
      </c>
      <c r="K96" s="113" t="s">
        <v>0</v>
      </c>
      <c r="L96" s="113" t="s">
        <v>0</v>
      </c>
      <c r="M96" s="117">
        <f>M97+M101</f>
        <v>50800000</v>
      </c>
      <c r="N96" s="117">
        <f t="shared" ref="N96:O96" si="22">N97+N101</f>
        <v>596900</v>
      </c>
      <c r="O96" s="117">
        <f t="shared" si="22"/>
        <v>596900</v>
      </c>
      <c r="P96" s="118">
        <f>O96/M96</f>
        <v>1.175E-2</v>
      </c>
    </row>
    <row r="97" spans="1:16" s="79" customFormat="1" ht="22.5" customHeight="1" x14ac:dyDescent="0.2">
      <c r="A97" s="39" t="s">
        <v>87</v>
      </c>
      <c r="B97" s="113" t="s">
        <v>79</v>
      </c>
      <c r="C97" s="113" t="s">
        <v>28</v>
      </c>
      <c r="D97" s="113" t="s">
        <v>81</v>
      </c>
      <c r="E97" s="113" t="s">
        <v>75</v>
      </c>
      <c r="F97" s="113" t="s">
        <v>83</v>
      </c>
      <c r="G97" s="119" t="s">
        <v>34</v>
      </c>
      <c r="H97" s="113" t="s">
        <v>0</v>
      </c>
      <c r="I97" s="113" t="s">
        <v>0</v>
      </c>
      <c r="J97" s="113" t="s">
        <v>0</v>
      </c>
      <c r="K97" s="113" t="s">
        <v>0</v>
      </c>
      <c r="L97" s="113" t="s">
        <v>0</v>
      </c>
      <c r="M97" s="117">
        <f>M98</f>
        <v>800000</v>
      </c>
      <c r="N97" s="117">
        <f t="shared" ref="N97:O97" si="23">N98</f>
        <v>0</v>
      </c>
      <c r="O97" s="117">
        <f t="shared" si="23"/>
        <v>0</v>
      </c>
      <c r="P97" s="118">
        <f t="shared" si="7"/>
        <v>0</v>
      </c>
    </row>
    <row r="98" spans="1:16" s="79" customFormat="1" ht="36" customHeight="1" x14ac:dyDescent="0.2">
      <c r="A98" s="39" t="s">
        <v>35</v>
      </c>
      <c r="B98" s="113" t="s">
        <v>79</v>
      </c>
      <c r="C98" s="113" t="s">
        <v>28</v>
      </c>
      <c r="D98" s="113" t="s">
        <v>81</v>
      </c>
      <c r="E98" s="113" t="s">
        <v>75</v>
      </c>
      <c r="F98" s="113" t="s">
        <v>83</v>
      </c>
      <c r="G98" s="119" t="s">
        <v>34</v>
      </c>
      <c r="H98" s="113" t="s">
        <v>36</v>
      </c>
      <c r="I98" s="113" t="s">
        <v>0</v>
      </c>
      <c r="J98" s="113" t="s">
        <v>0</v>
      </c>
      <c r="K98" s="113" t="s">
        <v>0</v>
      </c>
      <c r="L98" s="113" t="s">
        <v>0</v>
      </c>
      <c r="M98" s="117">
        <f>M99</f>
        <v>800000</v>
      </c>
      <c r="N98" s="117">
        <f t="shared" ref="N98:O98" si="24">N99</f>
        <v>0</v>
      </c>
      <c r="O98" s="117">
        <f t="shared" si="24"/>
        <v>0</v>
      </c>
      <c r="P98" s="118">
        <f t="shared" si="7"/>
        <v>0</v>
      </c>
    </row>
    <row r="99" spans="1:16" s="79" customFormat="1" ht="37.5" customHeight="1" x14ac:dyDescent="0.2">
      <c r="A99" s="39" t="s">
        <v>37</v>
      </c>
      <c r="B99" s="113" t="s">
        <v>79</v>
      </c>
      <c r="C99" s="113" t="s">
        <v>28</v>
      </c>
      <c r="D99" s="113" t="s">
        <v>81</v>
      </c>
      <c r="E99" s="113" t="s">
        <v>75</v>
      </c>
      <c r="F99" s="113" t="s">
        <v>83</v>
      </c>
      <c r="G99" s="119" t="s">
        <v>34</v>
      </c>
      <c r="H99" s="113" t="s">
        <v>36</v>
      </c>
      <c r="I99" s="113" t="s">
        <v>76</v>
      </c>
      <c r="J99" s="113" t="s">
        <v>0</v>
      </c>
      <c r="K99" s="113" t="s">
        <v>0</v>
      </c>
      <c r="L99" s="113" t="s">
        <v>0</v>
      </c>
      <c r="M99" s="117">
        <f>M100</f>
        <v>800000</v>
      </c>
      <c r="N99" s="117">
        <f t="shared" ref="N99:O99" si="25">N100</f>
        <v>0</v>
      </c>
      <c r="O99" s="117">
        <f t="shared" si="25"/>
        <v>0</v>
      </c>
      <c r="P99" s="118">
        <f t="shared" si="7"/>
        <v>0</v>
      </c>
    </row>
    <row r="100" spans="1:16" s="79" customFormat="1" ht="47.25" x14ac:dyDescent="0.2">
      <c r="A100" s="120" t="s">
        <v>444</v>
      </c>
      <c r="B100" s="40" t="s">
        <v>79</v>
      </c>
      <c r="C100" s="40" t="s">
        <v>28</v>
      </c>
      <c r="D100" s="40" t="s">
        <v>81</v>
      </c>
      <c r="E100" s="40" t="s">
        <v>75</v>
      </c>
      <c r="F100" s="40" t="s">
        <v>83</v>
      </c>
      <c r="G100" s="40" t="s">
        <v>34</v>
      </c>
      <c r="H100" s="40" t="s">
        <v>36</v>
      </c>
      <c r="I100" s="40" t="s">
        <v>76</v>
      </c>
      <c r="J100" s="125" t="s">
        <v>88</v>
      </c>
      <c r="K100" s="125" t="s">
        <v>445</v>
      </c>
      <c r="L100" s="123">
        <v>2019</v>
      </c>
      <c r="M100" s="124">
        <v>800000</v>
      </c>
      <c r="N100" s="128">
        <v>0</v>
      </c>
      <c r="O100" s="128">
        <v>0</v>
      </c>
      <c r="P100" s="126">
        <f t="shared" si="7"/>
        <v>0</v>
      </c>
    </row>
    <row r="101" spans="1:16" s="79" customFormat="1" ht="21.75" customHeight="1" x14ac:dyDescent="0.2">
      <c r="A101" s="113" t="s">
        <v>285</v>
      </c>
      <c r="B101" s="113" t="s">
        <v>79</v>
      </c>
      <c r="C101" s="113" t="s">
        <v>28</v>
      </c>
      <c r="D101" s="113" t="s">
        <v>81</v>
      </c>
      <c r="E101" s="113" t="s">
        <v>75</v>
      </c>
      <c r="F101" s="113" t="s">
        <v>83</v>
      </c>
      <c r="G101" s="113" t="s">
        <v>95</v>
      </c>
      <c r="H101" s="113" t="s">
        <v>0</v>
      </c>
      <c r="I101" s="113" t="s">
        <v>0</v>
      </c>
      <c r="J101" s="113" t="s">
        <v>0</v>
      </c>
      <c r="K101" s="113" t="s">
        <v>0</v>
      </c>
      <c r="L101" s="113" t="s">
        <v>0</v>
      </c>
      <c r="M101" s="117">
        <f t="shared" si="21"/>
        <v>50000000</v>
      </c>
      <c r="N101" s="117">
        <f t="shared" si="21"/>
        <v>596900</v>
      </c>
      <c r="O101" s="117">
        <f t="shared" si="21"/>
        <v>596900</v>
      </c>
      <c r="P101" s="118">
        <f t="shared" si="7"/>
        <v>1.1938000000000001E-2</v>
      </c>
    </row>
    <row r="102" spans="1:16" s="79" customFormat="1" ht="39" customHeight="1" x14ac:dyDescent="0.2">
      <c r="A102" s="113" t="s">
        <v>35</v>
      </c>
      <c r="B102" s="113" t="s">
        <v>79</v>
      </c>
      <c r="C102" s="113" t="s">
        <v>28</v>
      </c>
      <c r="D102" s="113" t="s">
        <v>81</v>
      </c>
      <c r="E102" s="113" t="s">
        <v>75</v>
      </c>
      <c r="F102" s="113" t="s">
        <v>83</v>
      </c>
      <c r="G102" s="113" t="s">
        <v>95</v>
      </c>
      <c r="H102" s="113" t="s">
        <v>36</v>
      </c>
      <c r="I102" s="113" t="s">
        <v>0</v>
      </c>
      <c r="J102" s="113" t="s">
        <v>0</v>
      </c>
      <c r="K102" s="113" t="s">
        <v>0</v>
      </c>
      <c r="L102" s="113" t="s">
        <v>0</v>
      </c>
      <c r="M102" s="117">
        <f t="shared" si="21"/>
        <v>50000000</v>
      </c>
      <c r="N102" s="117">
        <f t="shared" si="21"/>
        <v>596900</v>
      </c>
      <c r="O102" s="117">
        <f t="shared" si="21"/>
        <v>596900</v>
      </c>
      <c r="P102" s="118">
        <f t="shared" si="7"/>
        <v>1.1938000000000001E-2</v>
      </c>
    </row>
    <row r="103" spans="1:16" s="79" customFormat="1" ht="36" customHeight="1" x14ac:dyDescent="0.2">
      <c r="A103" s="113" t="s">
        <v>37</v>
      </c>
      <c r="B103" s="113" t="s">
        <v>79</v>
      </c>
      <c r="C103" s="113" t="s">
        <v>28</v>
      </c>
      <c r="D103" s="113" t="s">
        <v>81</v>
      </c>
      <c r="E103" s="113" t="s">
        <v>75</v>
      </c>
      <c r="F103" s="113" t="s">
        <v>83</v>
      </c>
      <c r="G103" s="113" t="s">
        <v>95</v>
      </c>
      <c r="H103" s="113" t="s">
        <v>36</v>
      </c>
      <c r="I103" s="113" t="s">
        <v>76</v>
      </c>
      <c r="J103" s="113" t="s">
        <v>0</v>
      </c>
      <c r="K103" s="113" t="s">
        <v>0</v>
      </c>
      <c r="L103" s="113" t="s">
        <v>0</v>
      </c>
      <c r="M103" s="117">
        <f t="shared" si="21"/>
        <v>50000000</v>
      </c>
      <c r="N103" s="117">
        <f t="shared" si="21"/>
        <v>596900</v>
      </c>
      <c r="O103" s="117">
        <f t="shared" si="21"/>
        <v>596900</v>
      </c>
      <c r="P103" s="118">
        <f t="shared" si="7"/>
        <v>1.1938000000000001E-2</v>
      </c>
    </row>
    <row r="104" spans="1:16" s="79" customFormat="1" ht="47.25" x14ac:dyDescent="0.2">
      <c r="A104" s="120" t="s">
        <v>286</v>
      </c>
      <c r="B104" s="120" t="s">
        <v>79</v>
      </c>
      <c r="C104" s="120" t="s">
        <v>28</v>
      </c>
      <c r="D104" s="120" t="s">
        <v>81</v>
      </c>
      <c r="E104" s="120" t="s">
        <v>75</v>
      </c>
      <c r="F104" s="120" t="s">
        <v>83</v>
      </c>
      <c r="G104" s="120" t="s">
        <v>95</v>
      </c>
      <c r="H104" s="120" t="s">
        <v>36</v>
      </c>
      <c r="I104" s="120" t="s">
        <v>76</v>
      </c>
      <c r="J104" s="122" t="s">
        <v>132</v>
      </c>
      <c r="K104" s="122" t="s">
        <v>127</v>
      </c>
      <c r="L104" s="123">
        <v>2018</v>
      </c>
      <c r="M104" s="124">
        <v>50000000</v>
      </c>
      <c r="N104" s="124">
        <v>596900</v>
      </c>
      <c r="O104" s="124">
        <v>596900</v>
      </c>
      <c r="P104" s="126">
        <f t="shared" si="7"/>
        <v>1.1938000000000001E-2</v>
      </c>
    </row>
    <row r="105" spans="1:16" s="30" customFormat="1" ht="63" x14ac:dyDescent="0.2">
      <c r="A105" s="39" t="s">
        <v>89</v>
      </c>
      <c r="B105" s="39" t="s">
        <v>90</v>
      </c>
      <c r="C105" s="39" t="s">
        <v>0</v>
      </c>
      <c r="D105" s="39" t="s">
        <v>0</v>
      </c>
      <c r="E105" s="39" t="s">
        <v>0</v>
      </c>
      <c r="F105" s="39" t="s">
        <v>0</v>
      </c>
      <c r="G105" s="39" t="s">
        <v>0</v>
      </c>
      <c r="H105" s="39" t="s">
        <v>0</v>
      </c>
      <c r="I105" s="39" t="s">
        <v>0</v>
      </c>
      <c r="J105" s="39" t="s">
        <v>0</v>
      </c>
      <c r="K105" s="39" t="s">
        <v>0</v>
      </c>
      <c r="L105" s="39" t="s">
        <v>0</v>
      </c>
      <c r="M105" s="117">
        <f>M106</f>
        <v>273643190.51999998</v>
      </c>
      <c r="N105" s="117">
        <f>N106</f>
        <v>209050239.31</v>
      </c>
      <c r="O105" s="117">
        <f>O106</f>
        <v>209050239.31</v>
      </c>
      <c r="P105" s="118">
        <f t="shared" si="7"/>
        <v>0.76395191458170408</v>
      </c>
    </row>
    <row r="106" spans="1:16" s="30" customFormat="1" ht="36" customHeight="1" x14ac:dyDescent="0.2">
      <c r="A106" s="39" t="s">
        <v>97</v>
      </c>
      <c r="B106" s="39" t="s">
        <v>90</v>
      </c>
      <c r="C106" s="39" t="s">
        <v>21</v>
      </c>
      <c r="D106" s="39" t="s">
        <v>0</v>
      </c>
      <c r="E106" s="39" t="s">
        <v>0</v>
      </c>
      <c r="F106" s="39" t="s">
        <v>0</v>
      </c>
      <c r="G106" s="39" t="s">
        <v>0</v>
      </c>
      <c r="H106" s="39" t="s">
        <v>0</v>
      </c>
      <c r="I106" s="39" t="s">
        <v>0</v>
      </c>
      <c r="J106" s="39" t="s">
        <v>0</v>
      </c>
      <c r="K106" s="39" t="s">
        <v>0</v>
      </c>
      <c r="L106" s="39" t="s">
        <v>0</v>
      </c>
      <c r="M106" s="117">
        <f t="shared" ref="M106:O112" si="26">M107</f>
        <v>273643190.51999998</v>
      </c>
      <c r="N106" s="117">
        <f t="shared" si="26"/>
        <v>209050239.31</v>
      </c>
      <c r="O106" s="117">
        <f t="shared" si="26"/>
        <v>209050239.31</v>
      </c>
      <c r="P106" s="118">
        <f t="shared" si="7"/>
        <v>0.76395191458170408</v>
      </c>
    </row>
    <row r="107" spans="1:16" s="30" customFormat="1" ht="63" x14ac:dyDescent="0.2">
      <c r="A107" s="39" t="s">
        <v>98</v>
      </c>
      <c r="B107" s="39" t="s">
        <v>90</v>
      </c>
      <c r="C107" s="39" t="s">
        <v>21</v>
      </c>
      <c r="D107" s="39" t="s">
        <v>99</v>
      </c>
      <c r="E107" s="39" t="s">
        <v>0</v>
      </c>
      <c r="F107" s="39" t="s">
        <v>0</v>
      </c>
      <c r="G107" s="39" t="s">
        <v>0</v>
      </c>
      <c r="H107" s="39" t="s">
        <v>0</v>
      </c>
      <c r="I107" s="39" t="s">
        <v>0</v>
      </c>
      <c r="J107" s="39" t="s">
        <v>0</v>
      </c>
      <c r="K107" s="39" t="s">
        <v>0</v>
      </c>
      <c r="L107" s="39" t="s">
        <v>0</v>
      </c>
      <c r="M107" s="117">
        <f t="shared" si="26"/>
        <v>273643190.51999998</v>
      </c>
      <c r="N107" s="117">
        <f t="shared" si="26"/>
        <v>209050239.31</v>
      </c>
      <c r="O107" s="117">
        <f t="shared" si="26"/>
        <v>209050239.31</v>
      </c>
      <c r="P107" s="118">
        <f t="shared" si="7"/>
        <v>0.76395191458170408</v>
      </c>
    </row>
    <row r="108" spans="1:16" s="30" customFormat="1" ht="15.75" x14ac:dyDescent="0.2">
      <c r="A108" s="39" t="s">
        <v>305</v>
      </c>
      <c r="B108" s="39" t="s">
        <v>90</v>
      </c>
      <c r="C108" s="39" t="s">
        <v>21</v>
      </c>
      <c r="D108" s="39" t="s">
        <v>99</v>
      </c>
      <c r="E108" s="39" t="s">
        <v>75</v>
      </c>
      <c r="F108" s="39" t="s">
        <v>0</v>
      </c>
      <c r="G108" s="39" t="s">
        <v>0</v>
      </c>
      <c r="H108" s="39" t="s">
        <v>0</v>
      </c>
      <c r="I108" s="39" t="s">
        <v>0</v>
      </c>
      <c r="J108" s="39" t="s">
        <v>0</v>
      </c>
      <c r="K108" s="39" t="s">
        <v>0</v>
      </c>
      <c r="L108" s="39" t="s">
        <v>0</v>
      </c>
      <c r="M108" s="117">
        <f t="shared" si="26"/>
        <v>273643190.51999998</v>
      </c>
      <c r="N108" s="117">
        <f t="shared" si="26"/>
        <v>209050239.31</v>
      </c>
      <c r="O108" s="117">
        <f t="shared" si="26"/>
        <v>209050239.31</v>
      </c>
      <c r="P108" s="118">
        <f t="shared" ref="P108:P179" si="27">O108/M108</f>
        <v>0.76395191458170408</v>
      </c>
    </row>
    <row r="109" spans="1:16" s="30" customFormat="1" ht="47.25" x14ac:dyDescent="0.2">
      <c r="A109" s="39" t="s">
        <v>306</v>
      </c>
      <c r="B109" s="39" t="s">
        <v>90</v>
      </c>
      <c r="C109" s="39" t="s">
        <v>21</v>
      </c>
      <c r="D109" s="39" t="s">
        <v>99</v>
      </c>
      <c r="E109" s="39" t="s">
        <v>75</v>
      </c>
      <c r="F109" s="39" t="s">
        <v>0</v>
      </c>
      <c r="G109" s="39" t="s">
        <v>0</v>
      </c>
      <c r="H109" s="39" t="s">
        <v>0</v>
      </c>
      <c r="I109" s="39" t="s">
        <v>0</v>
      </c>
      <c r="J109" s="39" t="s">
        <v>0</v>
      </c>
      <c r="K109" s="39" t="s">
        <v>0</v>
      </c>
      <c r="L109" s="39" t="s">
        <v>0</v>
      </c>
      <c r="M109" s="117">
        <f t="shared" si="26"/>
        <v>273643190.51999998</v>
      </c>
      <c r="N109" s="117">
        <f t="shared" si="26"/>
        <v>209050239.31</v>
      </c>
      <c r="O109" s="117">
        <f t="shared" si="26"/>
        <v>209050239.31</v>
      </c>
      <c r="P109" s="118">
        <f t="shared" si="27"/>
        <v>0.76395191458170408</v>
      </c>
    </row>
    <row r="110" spans="1:16" s="30" customFormat="1" ht="15" customHeight="1" x14ac:dyDescent="0.2">
      <c r="A110" s="39" t="s">
        <v>94</v>
      </c>
      <c r="B110" s="39" t="s">
        <v>90</v>
      </c>
      <c r="C110" s="39" t="s">
        <v>21</v>
      </c>
      <c r="D110" s="39" t="s">
        <v>99</v>
      </c>
      <c r="E110" s="39" t="s">
        <v>75</v>
      </c>
      <c r="F110" s="39" t="s">
        <v>95</v>
      </c>
      <c r="G110" s="39" t="s">
        <v>0</v>
      </c>
      <c r="H110" s="39" t="s">
        <v>0</v>
      </c>
      <c r="I110" s="39" t="s">
        <v>0</v>
      </c>
      <c r="J110" s="39" t="s">
        <v>0</v>
      </c>
      <c r="K110" s="39" t="s">
        <v>0</v>
      </c>
      <c r="L110" s="39" t="s">
        <v>0</v>
      </c>
      <c r="M110" s="117">
        <f t="shared" si="26"/>
        <v>273643190.51999998</v>
      </c>
      <c r="N110" s="117">
        <f t="shared" si="26"/>
        <v>209050239.31</v>
      </c>
      <c r="O110" s="117">
        <f t="shared" si="26"/>
        <v>209050239.31</v>
      </c>
      <c r="P110" s="118">
        <f t="shared" si="27"/>
        <v>0.76395191458170408</v>
      </c>
    </row>
    <row r="111" spans="1:16" s="30" customFormat="1" ht="22.5" customHeight="1" x14ac:dyDescent="0.2">
      <c r="A111" s="39" t="s">
        <v>100</v>
      </c>
      <c r="B111" s="39" t="s">
        <v>90</v>
      </c>
      <c r="C111" s="39" t="s">
        <v>21</v>
      </c>
      <c r="D111" s="39" t="s">
        <v>99</v>
      </c>
      <c r="E111" s="39" t="s">
        <v>75</v>
      </c>
      <c r="F111" s="39" t="s">
        <v>95</v>
      </c>
      <c r="G111" s="39" t="s">
        <v>101</v>
      </c>
      <c r="H111" s="39" t="s">
        <v>0</v>
      </c>
      <c r="I111" s="39" t="s">
        <v>0</v>
      </c>
      <c r="J111" s="39" t="s">
        <v>0</v>
      </c>
      <c r="K111" s="39" t="s">
        <v>0</v>
      </c>
      <c r="L111" s="39" t="s">
        <v>0</v>
      </c>
      <c r="M111" s="117">
        <f t="shared" si="26"/>
        <v>273643190.51999998</v>
      </c>
      <c r="N111" s="117">
        <f t="shared" si="26"/>
        <v>209050239.31</v>
      </c>
      <c r="O111" s="117">
        <f t="shared" si="26"/>
        <v>209050239.31</v>
      </c>
      <c r="P111" s="118">
        <f t="shared" si="27"/>
        <v>0.76395191458170408</v>
      </c>
    </row>
    <row r="112" spans="1:16" s="30" customFormat="1" ht="19.5" customHeight="1" x14ac:dyDescent="0.2">
      <c r="A112" s="39" t="s">
        <v>102</v>
      </c>
      <c r="B112" s="39" t="s">
        <v>90</v>
      </c>
      <c r="C112" s="39" t="s">
        <v>21</v>
      </c>
      <c r="D112" s="39" t="s">
        <v>99</v>
      </c>
      <c r="E112" s="39" t="s">
        <v>75</v>
      </c>
      <c r="F112" s="39" t="s">
        <v>95</v>
      </c>
      <c r="G112" s="39" t="s">
        <v>101</v>
      </c>
      <c r="H112" s="39" t="s">
        <v>302</v>
      </c>
      <c r="I112" s="39" t="s">
        <v>0</v>
      </c>
      <c r="J112" s="39" t="s">
        <v>0</v>
      </c>
      <c r="K112" s="39" t="s">
        <v>0</v>
      </c>
      <c r="L112" s="39" t="s">
        <v>0</v>
      </c>
      <c r="M112" s="117">
        <f t="shared" si="26"/>
        <v>273643190.51999998</v>
      </c>
      <c r="N112" s="117">
        <f t="shared" si="26"/>
        <v>209050239.31</v>
      </c>
      <c r="O112" s="117">
        <f t="shared" si="26"/>
        <v>209050239.31</v>
      </c>
      <c r="P112" s="118">
        <f t="shared" si="27"/>
        <v>0.76395191458170408</v>
      </c>
    </row>
    <row r="113" spans="1:16" s="30" customFormat="1" ht="35.25" customHeight="1" x14ac:dyDescent="0.2">
      <c r="A113" s="39" t="s">
        <v>37</v>
      </c>
      <c r="B113" s="39" t="s">
        <v>90</v>
      </c>
      <c r="C113" s="39" t="s">
        <v>21</v>
      </c>
      <c r="D113" s="39" t="s">
        <v>99</v>
      </c>
      <c r="E113" s="39" t="s">
        <v>75</v>
      </c>
      <c r="F113" s="39" t="s">
        <v>95</v>
      </c>
      <c r="G113" s="39" t="s">
        <v>101</v>
      </c>
      <c r="H113" s="39" t="s">
        <v>302</v>
      </c>
      <c r="I113" s="39" t="s">
        <v>76</v>
      </c>
      <c r="J113" s="39" t="s">
        <v>0</v>
      </c>
      <c r="K113" s="39" t="s">
        <v>0</v>
      </c>
      <c r="L113" s="39" t="s">
        <v>0</v>
      </c>
      <c r="M113" s="117">
        <f>M114+M115+M116+M117+M118</f>
        <v>273643190.51999998</v>
      </c>
      <c r="N113" s="117">
        <f>N114+N115+N116+N117+N118</f>
        <v>209050239.31</v>
      </c>
      <c r="O113" s="117">
        <f>O114+O115+O116+O117+O118</f>
        <v>209050239.31</v>
      </c>
      <c r="P113" s="118">
        <f t="shared" si="27"/>
        <v>0.76395191458170408</v>
      </c>
    </row>
    <row r="114" spans="1:16" s="30" customFormat="1" ht="47.25" x14ac:dyDescent="0.2">
      <c r="A114" s="40" t="s">
        <v>103</v>
      </c>
      <c r="B114" s="40" t="s">
        <v>90</v>
      </c>
      <c r="C114" s="40" t="s">
        <v>21</v>
      </c>
      <c r="D114" s="40" t="s">
        <v>99</v>
      </c>
      <c r="E114" s="40" t="s">
        <v>75</v>
      </c>
      <c r="F114" s="40" t="s">
        <v>95</v>
      </c>
      <c r="G114" s="40" t="s">
        <v>101</v>
      </c>
      <c r="H114" s="40" t="s">
        <v>302</v>
      </c>
      <c r="I114" s="40" t="s">
        <v>76</v>
      </c>
      <c r="J114" s="125" t="s">
        <v>104</v>
      </c>
      <c r="K114" s="125">
        <v>8.6300000000000008</v>
      </c>
      <c r="L114" s="123">
        <v>2018</v>
      </c>
      <c r="M114" s="124">
        <f>121140139+250000</f>
        <v>121390139</v>
      </c>
      <c r="N114" s="124">
        <v>94885101.090000004</v>
      </c>
      <c r="O114" s="124">
        <v>94885101.090000004</v>
      </c>
      <c r="P114" s="126">
        <f t="shared" si="27"/>
        <v>0.78165411022389553</v>
      </c>
    </row>
    <row r="115" spans="1:16" s="30" customFormat="1" ht="47.25" x14ac:dyDescent="0.2">
      <c r="A115" s="40" t="s">
        <v>105</v>
      </c>
      <c r="B115" s="40" t="s">
        <v>90</v>
      </c>
      <c r="C115" s="40" t="s">
        <v>21</v>
      </c>
      <c r="D115" s="40" t="s">
        <v>99</v>
      </c>
      <c r="E115" s="40" t="s">
        <v>75</v>
      </c>
      <c r="F115" s="40" t="s">
        <v>95</v>
      </c>
      <c r="G115" s="40" t="s">
        <v>101</v>
      </c>
      <c r="H115" s="40" t="s">
        <v>302</v>
      </c>
      <c r="I115" s="40" t="s">
        <v>76</v>
      </c>
      <c r="J115" s="125" t="s">
        <v>104</v>
      </c>
      <c r="K115" s="125">
        <v>6.65</v>
      </c>
      <c r="L115" s="123">
        <v>2018</v>
      </c>
      <c r="M115" s="124">
        <f>92549780+137000</f>
        <v>92686780</v>
      </c>
      <c r="N115" s="124">
        <v>65016955.659999996</v>
      </c>
      <c r="O115" s="124">
        <v>65016955.659999996</v>
      </c>
      <c r="P115" s="126">
        <f t="shared" si="27"/>
        <v>0.70146956944668915</v>
      </c>
    </row>
    <row r="116" spans="1:16" s="30" customFormat="1" ht="47.25" x14ac:dyDescent="0.2">
      <c r="A116" s="40" t="s">
        <v>106</v>
      </c>
      <c r="B116" s="40" t="s">
        <v>90</v>
      </c>
      <c r="C116" s="40" t="s">
        <v>21</v>
      </c>
      <c r="D116" s="40" t="s">
        <v>99</v>
      </c>
      <c r="E116" s="40" t="s">
        <v>75</v>
      </c>
      <c r="F116" s="40" t="s">
        <v>95</v>
      </c>
      <c r="G116" s="40" t="s">
        <v>101</v>
      </c>
      <c r="H116" s="40" t="s">
        <v>302</v>
      </c>
      <c r="I116" s="40" t="s">
        <v>76</v>
      </c>
      <c r="J116" s="125" t="s">
        <v>104</v>
      </c>
      <c r="K116" s="125">
        <v>0.98499999999999999</v>
      </c>
      <c r="L116" s="123">
        <v>2018</v>
      </c>
      <c r="M116" s="124">
        <f>20908787+196000</f>
        <v>21104787</v>
      </c>
      <c r="N116" s="124">
        <v>11191811.859999999</v>
      </c>
      <c r="O116" s="124">
        <v>11191811.859999999</v>
      </c>
      <c r="P116" s="126">
        <f t="shared" si="27"/>
        <v>0.53029731406434</v>
      </c>
    </row>
    <row r="117" spans="1:16" s="30" customFormat="1" ht="47.25" x14ac:dyDescent="0.2">
      <c r="A117" s="40" t="s">
        <v>107</v>
      </c>
      <c r="B117" s="40" t="s">
        <v>90</v>
      </c>
      <c r="C117" s="40" t="s">
        <v>21</v>
      </c>
      <c r="D117" s="40" t="s">
        <v>99</v>
      </c>
      <c r="E117" s="40" t="s">
        <v>75</v>
      </c>
      <c r="F117" s="40" t="s">
        <v>95</v>
      </c>
      <c r="G117" s="40" t="s">
        <v>101</v>
      </c>
      <c r="H117" s="40" t="s">
        <v>302</v>
      </c>
      <c r="I117" s="40" t="s">
        <v>76</v>
      </c>
      <c r="J117" s="125" t="s">
        <v>104</v>
      </c>
      <c r="K117" s="125">
        <v>1</v>
      </c>
      <c r="L117" s="123">
        <v>2018</v>
      </c>
      <c r="M117" s="124">
        <f>13580993+39000</f>
        <v>13619993</v>
      </c>
      <c r="N117" s="124">
        <v>13114879.539999999</v>
      </c>
      <c r="O117" s="124">
        <v>13114879.539999999</v>
      </c>
      <c r="P117" s="126">
        <f t="shared" si="27"/>
        <v>0.96291382381767743</v>
      </c>
    </row>
    <row r="118" spans="1:16" s="30" customFormat="1" ht="54" customHeight="1" x14ac:dyDescent="0.2">
      <c r="A118" s="40" t="s">
        <v>386</v>
      </c>
      <c r="B118" s="40" t="s">
        <v>90</v>
      </c>
      <c r="C118" s="40" t="s">
        <v>21</v>
      </c>
      <c r="D118" s="40" t="s">
        <v>99</v>
      </c>
      <c r="E118" s="40" t="s">
        <v>75</v>
      </c>
      <c r="F118" s="40" t="s">
        <v>95</v>
      </c>
      <c r="G118" s="40" t="s">
        <v>101</v>
      </c>
      <c r="H118" s="40" t="s">
        <v>302</v>
      </c>
      <c r="I118" s="40" t="s">
        <v>76</v>
      </c>
      <c r="J118" s="125" t="s">
        <v>104</v>
      </c>
      <c r="K118" s="125">
        <v>6.0609999999999999</v>
      </c>
      <c r="L118" s="123">
        <v>2018</v>
      </c>
      <c r="M118" s="124">
        <f>7501603.52+17339888</f>
        <v>24841491.52</v>
      </c>
      <c r="N118" s="124">
        <v>24841491.16</v>
      </c>
      <c r="O118" s="124">
        <v>24841491.16</v>
      </c>
      <c r="P118" s="126">
        <f t="shared" si="27"/>
        <v>0.99999998550811653</v>
      </c>
    </row>
    <row r="119" spans="1:16" s="30" customFormat="1" ht="63" x14ac:dyDescent="0.2">
      <c r="A119" s="39" t="s">
        <v>108</v>
      </c>
      <c r="B119" s="39" t="s">
        <v>109</v>
      </c>
      <c r="C119" s="39" t="s">
        <v>0</v>
      </c>
      <c r="D119" s="39" t="s">
        <v>0</v>
      </c>
      <c r="E119" s="39" t="s">
        <v>0</v>
      </c>
      <c r="F119" s="39" t="s">
        <v>0</v>
      </c>
      <c r="G119" s="39" t="s">
        <v>0</v>
      </c>
      <c r="H119" s="39" t="s">
        <v>0</v>
      </c>
      <c r="I119" s="39" t="s">
        <v>0</v>
      </c>
      <c r="J119" s="39" t="s">
        <v>0</v>
      </c>
      <c r="K119" s="39" t="s">
        <v>0</v>
      </c>
      <c r="L119" s="39" t="s">
        <v>0</v>
      </c>
      <c r="M119" s="117">
        <f>M120+M152+M167</f>
        <v>526007654.41000009</v>
      </c>
      <c r="N119" s="117">
        <f>N120+N152+N167</f>
        <v>246623489.22</v>
      </c>
      <c r="O119" s="117">
        <f>O120+O152+O167</f>
        <v>241558974.88999999</v>
      </c>
      <c r="P119" s="118">
        <f t="shared" si="27"/>
        <v>0.4592309120690386</v>
      </c>
    </row>
    <row r="120" spans="1:16" s="30" customFormat="1" ht="51.75" customHeight="1" x14ac:dyDescent="0.2">
      <c r="A120" s="39" t="s">
        <v>110</v>
      </c>
      <c r="B120" s="39" t="s">
        <v>109</v>
      </c>
      <c r="C120" s="39" t="s">
        <v>14</v>
      </c>
      <c r="D120" s="39" t="s">
        <v>0</v>
      </c>
      <c r="E120" s="39" t="s">
        <v>0</v>
      </c>
      <c r="F120" s="39" t="s">
        <v>0</v>
      </c>
      <c r="G120" s="39" t="s">
        <v>0</v>
      </c>
      <c r="H120" s="39" t="s">
        <v>0</v>
      </c>
      <c r="I120" s="39" t="s">
        <v>0</v>
      </c>
      <c r="J120" s="39" t="s">
        <v>0</v>
      </c>
      <c r="K120" s="39" t="s">
        <v>0</v>
      </c>
      <c r="L120" s="39" t="s">
        <v>0</v>
      </c>
      <c r="M120" s="117">
        <f>M121+M133+M144</f>
        <v>20453973.649999999</v>
      </c>
      <c r="N120" s="117">
        <f>N121+N133+N144</f>
        <v>734650</v>
      </c>
      <c r="O120" s="117">
        <f>O121+O133+O144</f>
        <v>734650</v>
      </c>
      <c r="P120" s="118">
        <f t="shared" si="27"/>
        <v>3.5917226284292197E-2</v>
      </c>
    </row>
    <row r="121" spans="1:16" s="30" customFormat="1" ht="31.5" x14ac:dyDescent="0.2">
      <c r="A121" s="39" t="s">
        <v>296</v>
      </c>
      <c r="B121" s="39" t="s">
        <v>109</v>
      </c>
      <c r="C121" s="39" t="s">
        <v>14</v>
      </c>
      <c r="D121" s="39" t="s">
        <v>81</v>
      </c>
      <c r="E121" s="39" t="s">
        <v>0</v>
      </c>
      <c r="F121" s="39" t="s">
        <v>0</v>
      </c>
      <c r="G121" s="39" t="s">
        <v>0</v>
      </c>
      <c r="H121" s="39" t="s">
        <v>0</v>
      </c>
      <c r="I121" s="39" t="s">
        <v>0</v>
      </c>
      <c r="J121" s="39" t="s">
        <v>0</v>
      </c>
      <c r="K121" s="39" t="s">
        <v>0</v>
      </c>
      <c r="L121" s="39" t="s">
        <v>0</v>
      </c>
      <c r="M121" s="117">
        <f t="shared" ref="M121:O126" si="28">M122</f>
        <v>10000000</v>
      </c>
      <c r="N121" s="117">
        <f t="shared" si="28"/>
        <v>0</v>
      </c>
      <c r="O121" s="117">
        <f t="shared" si="28"/>
        <v>0</v>
      </c>
      <c r="P121" s="118">
        <f t="shared" si="27"/>
        <v>0</v>
      </c>
    </row>
    <row r="122" spans="1:16" s="30" customFormat="1" ht="15.75" x14ac:dyDescent="0.2">
      <c r="A122" s="39" t="s">
        <v>305</v>
      </c>
      <c r="B122" s="39" t="s">
        <v>109</v>
      </c>
      <c r="C122" s="39" t="s">
        <v>14</v>
      </c>
      <c r="D122" s="39" t="s">
        <v>81</v>
      </c>
      <c r="E122" s="39" t="s">
        <v>75</v>
      </c>
      <c r="F122" s="39" t="s">
        <v>0</v>
      </c>
      <c r="G122" s="39" t="s">
        <v>0</v>
      </c>
      <c r="H122" s="39" t="s">
        <v>0</v>
      </c>
      <c r="I122" s="39" t="s">
        <v>0</v>
      </c>
      <c r="J122" s="39" t="s">
        <v>0</v>
      </c>
      <c r="K122" s="39" t="s">
        <v>0</v>
      </c>
      <c r="L122" s="39" t="s">
        <v>0</v>
      </c>
      <c r="M122" s="117">
        <f t="shared" si="28"/>
        <v>10000000</v>
      </c>
      <c r="N122" s="117">
        <f t="shared" si="28"/>
        <v>0</v>
      </c>
      <c r="O122" s="117">
        <f t="shared" si="28"/>
        <v>0</v>
      </c>
      <c r="P122" s="118">
        <f t="shared" si="27"/>
        <v>0</v>
      </c>
    </row>
    <row r="123" spans="1:16" s="30" customFormat="1" ht="54.75" customHeight="1" x14ac:dyDescent="0.2">
      <c r="A123" s="39" t="s">
        <v>304</v>
      </c>
      <c r="B123" s="39" t="s">
        <v>109</v>
      </c>
      <c r="C123" s="39" t="s">
        <v>14</v>
      </c>
      <c r="D123" s="39" t="s">
        <v>81</v>
      </c>
      <c r="E123" s="39" t="s">
        <v>75</v>
      </c>
      <c r="F123" s="39" t="s">
        <v>0</v>
      </c>
      <c r="G123" s="39" t="s">
        <v>0</v>
      </c>
      <c r="H123" s="39" t="s">
        <v>0</v>
      </c>
      <c r="I123" s="39" t="s">
        <v>0</v>
      </c>
      <c r="J123" s="39" t="s">
        <v>0</v>
      </c>
      <c r="K123" s="39" t="s">
        <v>0</v>
      </c>
      <c r="L123" s="39" t="s">
        <v>0</v>
      </c>
      <c r="M123" s="117">
        <f t="shared" si="28"/>
        <v>10000000</v>
      </c>
      <c r="N123" s="117">
        <f t="shared" si="28"/>
        <v>0</v>
      </c>
      <c r="O123" s="117">
        <f t="shared" si="28"/>
        <v>0</v>
      </c>
      <c r="P123" s="118">
        <f t="shared" si="27"/>
        <v>0</v>
      </c>
    </row>
    <row r="124" spans="1:16" s="30" customFormat="1" ht="15" customHeight="1" x14ac:dyDescent="0.2">
      <c r="A124" s="39" t="s">
        <v>31</v>
      </c>
      <c r="B124" s="39" t="s">
        <v>109</v>
      </c>
      <c r="C124" s="39" t="s">
        <v>14</v>
      </c>
      <c r="D124" s="39" t="s">
        <v>81</v>
      </c>
      <c r="E124" s="39" t="s">
        <v>75</v>
      </c>
      <c r="F124" s="39" t="s">
        <v>32</v>
      </c>
      <c r="G124" s="39" t="s">
        <v>0</v>
      </c>
      <c r="H124" s="39" t="s">
        <v>0</v>
      </c>
      <c r="I124" s="39" t="s">
        <v>0</v>
      </c>
      <c r="J124" s="39" t="s">
        <v>0</v>
      </c>
      <c r="K124" s="39" t="s">
        <v>0</v>
      </c>
      <c r="L124" s="39" t="s">
        <v>0</v>
      </c>
      <c r="M124" s="117">
        <f t="shared" si="28"/>
        <v>10000000</v>
      </c>
      <c r="N124" s="117">
        <f t="shared" si="28"/>
        <v>0</v>
      </c>
      <c r="O124" s="117">
        <f t="shared" si="28"/>
        <v>0</v>
      </c>
      <c r="P124" s="118">
        <f t="shared" si="27"/>
        <v>0</v>
      </c>
    </row>
    <row r="125" spans="1:16" s="30" customFormat="1" ht="15" customHeight="1" x14ac:dyDescent="0.2">
      <c r="A125" s="39" t="s">
        <v>33</v>
      </c>
      <c r="B125" s="39" t="s">
        <v>109</v>
      </c>
      <c r="C125" s="39" t="s">
        <v>14</v>
      </c>
      <c r="D125" s="39" t="s">
        <v>81</v>
      </c>
      <c r="E125" s="39" t="s">
        <v>75</v>
      </c>
      <c r="F125" s="39" t="s">
        <v>32</v>
      </c>
      <c r="G125" s="39" t="s">
        <v>34</v>
      </c>
      <c r="H125" s="39" t="s">
        <v>0</v>
      </c>
      <c r="I125" s="39" t="s">
        <v>0</v>
      </c>
      <c r="J125" s="39" t="s">
        <v>0</v>
      </c>
      <c r="K125" s="39" t="s">
        <v>0</v>
      </c>
      <c r="L125" s="39" t="s">
        <v>0</v>
      </c>
      <c r="M125" s="117">
        <f t="shared" si="28"/>
        <v>10000000</v>
      </c>
      <c r="N125" s="117">
        <f t="shared" si="28"/>
        <v>0</v>
      </c>
      <c r="O125" s="117">
        <f t="shared" si="28"/>
        <v>0</v>
      </c>
      <c r="P125" s="118">
        <f t="shared" si="27"/>
        <v>0</v>
      </c>
    </row>
    <row r="126" spans="1:16" s="30" customFormat="1" ht="36" customHeight="1" x14ac:dyDescent="0.2">
      <c r="A126" s="39" t="s">
        <v>35</v>
      </c>
      <c r="B126" s="39" t="s">
        <v>109</v>
      </c>
      <c r="C126" s="39" t="s">
        <v>14</v>
      </c>
      <c r="D126" s="39" t="s">
        <v>81</v>
      </c>
      <c r="E126" s="39" t="s">
        <v>75</v>
      </c>
      <c r="F126" s="39" t="s">
        <v>32</v>
      </c>
      <c r="G126" s="39" t="s">
        <v>34</v>
      </c>
      <c r="H126" s="39" t="s">
        <v>36</v>
      </c>
      <c r="I126" s="39" t="s">
        <v>0</v>
      </c>
      <c r="J126" s="39" t="s">
        <v>0</v>
      </c>
      <c r="K126" s="39" t="s">
        <v>0</v>
      </c>
      <c r="L126" s="39" t="s">
        <v>0</v>
      </c>
      <c r="M126" s="117">
        <f t="shared" si="28"/>
        <v>10000000</v>
      </c>
      <c r="N126" s="117">
        <f t="shared" si="28"/>
        <v>0</v>
      </c>
      <c r="O126" s="117">
        <f t="shared" si="28"/>
        <v>0</v>
      </c>
      <c r="P126" s="118">
        <f t="shared" si="27"/>
        <v>0</v>
      </c>
    </row>
    <row r="127" spans="1:16" s="30" customFormat="1" ht="39.75" customHeight="1" x14ac:dyDescent="0.2">
      <c r="A127" s="39" t="s">
        <v>37</v>
      </c>
      <c r="B127" s="39" t="s">
        <v>109</v>
      </c>
      <c r="C127" s="39" t="s">
        <v>14</v>
      </c>
      <c r="D127" s="39" t="s">
        <v>81</v>
      </c>
      <c r="E127" s="39" t="s">
        <v>75</v>
      </c>
      <c r="F127" s="39" t="s">
        <v>32</v>
      </c>
      <c r="G127" s="39" t="s">
        <v>34</v>
      </c>
      <c r="H127" s="39" t="s">
        <v>36</v>
      </c>
      <c r="I127" s="39" t="s">
        <v>76</v>
      </c>
      <c r="J127" s="39" t="s">
        <v>0</v>
      </c>
      <c r="K127" s="39" t="s">
        <v>0</v>
      </c>
      <c r="L127" s="39" t="s">
        <v>0</v>
      </c>
      <c r="M127" s="117">
        <f>M128+M129+M130+M131+M132</f>
        <v>10000000</v>
      </c>
      <c r="N127" s="117">
        <f t="shared" ref="N127:O127" si="29">N128+N129+N130+N131+N132</f>
        <v>0</v>
      </c>
      <c r="O127" s="117">
        <f t="shared" si="29"/>
        <v>0</v>
      </c>
      <c r="P127" s="118">
        <f t="shared" si="27"/>
        <v>0</v>
      </c>
    </row>
    <row r="128" spans="1:16" s="30" customFormat="1" ht="47.25" x14ac:dyDescent="0.2">
      <c r="A128" s="40" t="s">
        <v>364</v>
      </c>
      <c r="B128" s="40" t="s">
        <v>109</v>
      </c>
      <c r="C128" s="40" t="s">
        <v>14</v>
      </c>
      <c r="D128" s="40" t="s">
        <v>81</v>
      </c>
      <c r="E128" s="40" t="s">
        <v>75</v>
      </c>
      <c r="F128" s="40" t="s">
        <v>32</v>
      </c>
      <c r="G128" s="40" t="s">
        <v>34</v>
      </c>
      <c r="H128" s="40" t="s">
        <v>36</v>
      </c>
      <c r="I128" s="40" t="s">
        <v>76</v>
      </c>
      <c r="J128" s="125"/>
      <c r="K128" s="125" t="s">
        <v>0</v>
      </c>
      <c r="L128" s="123">
        <v>2018</v>
      </c>
      <c r="M128" s="124">
        <v>4700000</v>
      </c>
      <c r="N128" s="124">
        <v>0</v>
      </c>
      <c r="O128" s="124">
        <v>0</v>
      </c>
      <c r="P128" s="126">
        <f t="shared" si="27"/>
        <v>0</v>
      </c>
    </row>
    <row r="129" spans="1:16" s="30" customFormat="1" ht="47.25" x14ac:dyDescent="0.2">
      <c r="A129" s="40" t="s">
        <v>446</v>
      </c>
      <c r="B129" s="40" t="s">
        <v>109</v>
      </c>
      <c r="C129" s="40" t="s">
        <v>14</v>
      </c>
      <c r="D129" s="40" t="s">
        <v>81</v>
      </c>
      <c r="E129" s="40" t="s">
        <v>75</v>
      </c>
      <c r="F129" s="40" t="s">
        <v>32</v>
      </c>
      <c r="G129" s="40" t="s">
        <v>34</v>
      </c>
      <c r="H129" s="40" t="s">
        <v>36</v>
      </c>
      <c r="I129" s="40" t="s">
        <v>76</v>
      </c>
      <c r="J129" s="125"/>
      <c r="K129" s="125" t="s">
        <v>0</v>
      </c>
      <c r="L129" s="123">
        <v>2018</v>
      </c>
      <c r="M129" s="124">
        <v>1400000</v>
      </c>
      <c r="N129" s="124">
        <v>0</v>
      </c>
      <c r="O129" s="124">
        <v>0</v>
      </c>
      <c r="P129" s="126">
        <f t="shared" si="27"/>
        <v>0</v>
      </c>
    </row>
    <row r="130" spans="1:16" s="30" customFormat="1" ht="47.25" x14ac:dyDescent="0.2">
      <c r="A130" s="40" t="s">
        <v>447</v>
      </c>
      <c r="B130" s="40" t="s">
        <v>109</v>
      </c>
      <c r="C130" s="40" t="s">
        <v>14</v>
      </c>
      <c r="D130" s="40" t="s">
        <v>81</v>
      </c>
      <c r="E130" s="40" t="s">
        <v>75</v>
      </c>
      <c r="F130" s="40" t="s">
        <v>32</v>
      </c>
      <c r="G130" s="40" t="s">
        <v>34</v>
      </c>
      <c r="H130" s="40" t="s">
        <v>36</v>
      </c>
      <c r="I130" s="40" t="s">
        <v>76</v>
      </c>
      <c r="J130" s="125"/>
      <c r="K130" s="125" t="s">
        <v>0</v>
      </c>
      <c r="L130" s="123">
        <v>2018</v>
      </c>
      <c r="M130" s="124">
        <v>1500000</v>
      </c>
      <c r="N130" s="124">
        <v>0</v>
      </c>
      <c r="O130" s="124">
        <v>0</v>
      </c>
      <c r="P130" s="126">
        <f t="shared" si="27"/>
        <v>0</v>
      </c>
    </row>
    <row r="131" spans="1:16" s="30" customFormat="1" ht="47.25" x14ac:dyDescent="0.2">
      <c r="A131" s="40" t="s">
        <v>448</v>
      </c>
      <c r="B131" s="40" t="s">
        <v>109</v>
      </c>
      <c r="C131" s="40" t="s">
        <v>14</v>
      </c>
      <c r="D131" s="40" t="s">
        <v>81</v>
      </c>
      <c r="E131" s="40" t="s">
        <v>75</v>
      </c>
      <c r="F131" s="40" t="s">
        <v>32</v>
      </c>
      <c r="G131" s="40" t="s">
        <v>34</v>
      </c>
      <c r="H131" s="40" t="s">
        <v>36</v>
      </c>
      <c r="I131" s="40" t="s">
        <v>76</v>
      </c>
      <c r="J131" s="125"/>
      <c r="K131" s="125" t="s">
        <v>0</v>
      </c>
      <c r="L131" s="123">
        <v>2018</v>
      </c>
      <c r="M131" s="124">
        <v>1300000</v>
      </c>
      <c r="N131" s="124">
        <v>0</v>
      </c>
      <c r="O131" s="124">
        <v>0</v>
      </c>
      <c r="P131" s="126">
        <f t="shared" si="27"/>
        <v>0</v>
      </c>
    </row>
    <row r="132" spans="1:16" s="30" customFormat="1" ht="47.25" x14ac:dyDescent="0.2">
      <c r="A132" s="40" t="s">
        <v>449</v>
      </c>
      <c r="B132" s="40" t="s">
        <v>109</v>
      </c>
      <c r="C132" s="40" t="s">
        <v>14</v>
      </c>
      <c r="D132" s="40" t="s">
        <v>81</v>
      </c>
      <c r="E132" s="40" t="s">
        <v>75</v>
      </c>
      <c r="F132" s="40" t="s">
        <v>32</v>
      </c>
      <c r="G132" s="40" t="s">
        <v>34</v>
      </c>
      <c r="H132" s="40" t="s">
        <v>36</v>
      </c>
      <c r="I132" s="40" t="s">
        <v>76</v>
      </c>
      <c r="J132" s="125"/>
      <c r="K132" s="125" t="s">
        <v>0</v>
      </c>
      <c r="L132" s="123">
        <v>2018</v>
      </c>
      <c r="M132" s="124">
        <v>1100000</v>
      </c>
      <c r="N132" s="124">
        <v>0</v>
      </c>
      <c r="O132" s="124">
        <v>0</v>
      </c>
      <c r="P132" s="126">
        <f t="shared" si="27"/>
        <v>0</v>
      </c>
    </row>
    <row r="133" spans="1:16" s="30" customFormat="1" ht="31.5" x14ac:dyDescent="0.2">
      <c r="A133" s="39" t="s">
        <v>297</v>
      </c>
      <c r="B133" s="39" t="s">
        <v>109</v>
      </c>
      <c r="C133" s="39" t="s">
        <v>14</v>
      </c>
      <c r="D133" s="39">
        <v>17</v>
      </c>
      <c r="E133" s="39" t="s">
        <v>0</v>
      </c>
      <c r="F133" s="39" t="s">
        <v>0</v>
      </c>
      <c r="G133" s="39" t="s">
        <v>0</v>
      </c>
      <c r="H133" s="39" t="s">
        <v>0</v>
      </c>
      <c r="I133" s="39" t="s">
        <v>0</v>
      </c>
      <c r="J133" s="39" t="s">
        <v>0</v>
      </c>
      <c r="K133" s="39" t="s">
        <v>0</v>
      </c>
      <c r="L133" s="39" t="s">
        <v>0</v>
      </c>
      <c r="M133" s="117">
        <f t="shared" ref="M133:O138" si="30">M134</f>
        <v>10000000</v>
      </c>
      <c r="N133" s="117">
        <f t="shared" si="30"/>
        <v>541530</v>
      </c>
      <c r="O133" s="117">
        <f t="shared" si="30"/>
        <v>541530</v>
      </c>
      <c r="P133" s="118">
        <f t="shared" si="27"/>
        <v>5.4153E-2</v>
      </c>
    </row>
    <row r="134" spans="1:16" s="30" customFormat="1" ht="15.75" x14ac:dyDescent="0.2">
      <c r="A134" s="39" t="s">
        <v>305</v>
      </c>
      <c r="B134" s="39" t="s">
        <v>109</v>
      </c>
      <c r="C134" s="39" t="s">
        <v>14</v>
      </c>
      <c r="D134" s="39">
        <v>17</v>
      </c>
      <c r="E134" s="39" t="s">
        <v>75</v>
      </c>
      <c r="F134" s="39" t="s">
        <v>0</v>
      </c>
      <c r="G134" s="39" t="s">
        <v>0</v>
      </c>
      <c r="H134" s="39" t="s">
        <v>0</v>
      </c>
      <c r="I134" s="39" t="s">
        <v>0</v>
      </c>
      <c r="J134" s="39" t="s">
        <v>0</v>
      </c>
      <c r="K134" s="39" t="s">
        <v>0</v>
      </c>
      <c r="L134" s="39" t="s">
        <v>0</v>
      </c>
      <c r="M134" s="117">
        <f t="shared" si="30"/>
        <v>10000000</v>
      </c>
      <c r="N134" s="117">
        <f t="shared" si="30"/>
        <v>541530</v>
      </c>
      <c r="O134" s="117">
        <f t="shared" si="30"/>
        <v>541530</v>
      </c>
      <c r="P134" s="118">
        <f t="shared" si="27"/>
        <v>5.4153E-2</v>
      </c>
    </row>
    <row r="135" spans="1:16" s="30" customFormat="1" ht="45.75" customHeight="1" x14ac:dyDescent="0.2">
      <c r="A135" s="39" t="s">
        <v>304</v>
      </c>
      <c r="B135" s="39" t="s">
        <v>109</v>
      </c>
      <c r="C135" s="39" t="s">
        <v>14</v>
      </c>
      <c r="D135" s="39">
        <v>17</v>
      </c>
      <c r="E135" s="39" t="s">
        <v>75</v>
      </c>
      <c r="F135" s="39" t="s">
        <v>0</v>
      </c>
      <c r="G135" s="39" t="s">
        <v>0</v>
      </c>
      <c r="H135" s="39" t="s">
        <v>0</v>
      </c>
      <c r="I135" s="39" t="s">
        <v>0</v>
      </c>
      <c r="J135" s="39" t="s">
        <v>0</v>
      </c>
      <c r="K135" s="39" t="s">
        <v>0</v>
      </c>
      <c r="L135" s="39" t="s">
        <v>0</v>
      </c>
      <c r="M135" s="117">
        <f t="shared" si="30"/>
        <v>10000000</v>
      </c>
      <c r="N135" s="117">
        <f t="shared" si="30"/>
        <v>541530</v>
      </c>
      <c r="O135" s="117">
        <f t="shared" si="30"/>
        <v>541530</v>
      </c>
      <c r="P135" s="118">
        <f t="shared" si="27"/>
        <v>5.4153E-2</v>
      </c>
    </row>
    <row r="136" spans="1:16" s="30" customFormat="1" ht="15.75" x14ac:dyDescent="0.2">
      <c r="A136" s="39" t="s">
        <v>31</v>
      </c>
      <c r="B136" s="39" t="s">
        <v>109</v>
      </c>
      <c r="C136" s="39" t="s">
        <v>14</v>
      </c>
      <c r="D136" s="39">
        <v>17</v>
      </c>
      <c r="E136" s="39" t="s">
        <v>75</v>
      </c>
      <c r="F136" s="39" t="s">
        <v>32</v>
      </c>
      <c r="G136" s="39" t="s">
        <v>0</v>
      </c>
      <c r="H136" s="39" t="s">
        <v>0</v>
      </c>
      <c r="I136" s="39" t="s">
        <v>0</v>
      </c>
      <c r="J136" s="39" t="s">
        <v>0</v>
      </c>
      <c r="K136" s="39" t="s">
        <v>0</v>
      </c>
      <c r="L136" s="39" t="s">
        <v>0</v>
      </c>
      <c r="M136" s="117">
        <f t="shared" si="30"/>
        <v>10000000</v>
      </c>
      <c r="N136" s="117">
        <f t="shared" si="30"/>
        <v>541530</v>
      </c>
      <c r="O136" s="117">
        <f t="shared" si="30"/>
        <v>541530</v>
      </c>
      <c r="P136" s="118">
        <f t="shared" si="27"/>
        <v>5.4153E-2</v>
      </c>
    </row>
    <row r="137" spans="1:16" s="30" customFormat="1" ht="15.75" x14ac:dyDescent="0.2">
      <c r="A137" s="39" t="s">
        <v>33</v>
      </c>
      <c r="B137" s="39" t="s">
        <v>109</v>
      </c>
      <c r="C137" s="39" t="s">
        <v>14</v>
      </c>
      <c r="D137" s="39">
        <v>17</v>
      </c>
      <c r="E137" s="39" t="s">
        <v>75</v>
      </c>
      <c r="F137" s="39" t="s">
        <v>32</v>
      </c>
      <c r="G137" s="39" t="s">
        <v>34</v>
      </c>
      <c r="H137" s="39" t="s">
        <v>0</v>
      </c>
      <c r="I137" s="39" t="s">
        <v>0</v>
      </c>
      <c r="J137" s="39" t="s">
        <v>0</v>
      </c>
      <c r="K137" s="39" t="s">
        <v>0</v>
      </c>
      <c r="L137" s="39" t="s">
        <v>0</v>
      </c>
      <c r="M137" s="117">
        <f t="shared" si="30"/>
        <v>10000000</v>
      </c>
      <c r="N137" s="117">
        <f t="shared" si="30"/>
        <v>541530</v>
      </c>
      <c r="O137" s="117">
        <f t="shared" si="30"/>
        <v>541530</v>
      </c>
      <c r="P137" s="118">
        <f t="shared" si="27"/>
        <v>5.4153E-2</v>
      </c>
    </row>
    <row r="138" spans="1:16" s="30" customFormat="1" ht="34.5" customHeight="1" x14ac:dyDescent="0.2">
      <c r="A138" s="39" t="s">
        <v>35</v>
      </c>
      <c r="B138" s="39" t="s">
        <v>109</v>
      </c>
      <c r="C138" s="39" t="s">
        <v>14</v>
      </c>
      <c r="D138" s="39">
        <v>17</v>
      </c>
      <c r="E138" s="39" t="s">
        <v>75</v>
      </c>
      <c r="F138" s="39" t="s">
        <v>32</v>
      </c>
      <c r="G138" s="39" t="s">
        <v>34</v>
      </c>
      <c r="H138" s="39" t="s">
        <v>36</v>
      </c>
      <c r="I138" s="39" t="s">
        <v>0</v>
      </c>
      <c r="J138" s="39" t="s">
        <v>0</v>
      </c>
      <c r="K138" s="39" t="s">
        <v>0</v>
      </c>
      <c r="L138" s="39" t="s">
        <v>0</v>
      </c>
      <c r="M138" s="117">
        <f t="shared" si="30"/>
        <v>10000000</v>
      </c>
      <c r="N138" s="117">
        <f t="shared" si="30"/>
        <v>541530</v>
      </c>
      <c r="O138" s="117">
        <f t="shared" si="30"/>
        <v>541530</v>
      </c>
      <c r="P138" s="118">
        <f t="shared" si="27"/>
        <v>5.4153E-2</v>
      </c>
    </row>
    <row r="139" spans="1:16" s="30" customFormat="1" ht="34.5" customHeight="1" x14ac:dyDescent="0.2">
      <c r="A139" s="39" t="s">
        <v>37</v>
      </c>
      <c r="B139" s="39" t="s">
        <v>109</v>
      </c>
      <c r="C139" s="39" t="s">
        <v>14</v>
      </c>
      <c r="D139" s="39">
        <v>17</v>
      </c>
      <c r="E139" s="39" t="s">
        <v>75</v>
      </c>
      <c r="F139" s="39" t="s">
        <v>32</v>
      </c>
      <c r="G139" s="39" t="s">
        <v>34</v>
      </c>
      <c r="H139" s="39" t="s">
        <v>36</v>
      </c>
      <c r="I139" s="39" t="s">
        <v>76</v>
      </c>
      <c r="J139" s="39" t="s">
        <v>0</v>
      </c>
      <c r="K139" s="39" t="s">
        <v>0</v>
      </c>
      <c r="L139" s="39" t="s">
        <v>0</v>
      </c>
      <c r="M139" s="117">
        <f>M140+M141+M142+M143</f>
        <v>10000000</v>
      </c>
      <c r="N139" s="117">
        <f t="shared" ref="N139:O139" si="31">N140+N141+N142+N143</f>
        <v>541530</v>
      </c>
      <c r="O139" s="117">
        <f t="shared" si="31"/>
        <v>541530</v>
      </c>
      <c r="P139" s="118">
        <f t="shared" si="27"/>
        <v>5.4153E-2</v>
      </c>
    </row>
    <row r="140" spans="1:16" s="30" customFormat="1" ht="47.25" x14ac:dyDescent="0.2">
      <c r="A140" s="40" t="s">
        <v>365</v>
      </c>
      <c r="B140" s="40" t="s">
        <v>109</v>
      </c>
      <c r="C140" s="40" t="s">
        <v>14</v>
      </c>
      <c r="D140" s="40">
        <v>17</v>
      </c>
      <c r="E140" s="40" t="s">
        <v>75</v>
      </c>
      <c r="F140" s="40" t="s">
        <v>32</v>
      </c>
      <c r="G140" s="40" t="s">
        <v>34</v>
      </c>
      <c r="H140" s="40" t="s">
        <v>36</v>
      </c>
      <c r="I140" s="40" t="s">
        <v>76</v>
      </c>
      <c r="J140" s="125"/>
      <c r="K140" s="125" t="s">
        <v>0</v>
      </c>
      <c r="L140" s="123">
        <v>2018</v>
      </c>
      <c r="M140" s="124">
        <v>2936000</v>
      </c>
      <c r="N140" s="124">
        <v>541530</v>
      </c>
      <c r="O140" s="124">
        <v>541530</v>
      </c>
      <c r="P140" s="126">
        <f t="shared" si="27"/>
        <v>0.18444482288828337</v>
      </c>
    </row>
    <row r="141" spans="1:16" s="30" customFormat="1" ht="47.25" x14ac:dyDescent="0.2">
      <c r="A141" s="40" t="s">
        <v>450</v>
      </c>
      <c r="B141" s="40" t="s">
        <v>109</v>
      </c>
      <c r="C141" s="40" t="s">
        <v>14</v>
      </c>
      <c r="D141" s="40">
        <v>17</v>
      </c>
      <c r="E141" s="40" t="s">
        <v>75</v>
      </c>
      <c r="F141" s="40" t="s">
        <v>32</v>
      </c>
      <c r="G141" s="40" t="s">
        <v>34</v>
      </c>
      <c r="H141" s="40" t="s">
        <v>36</v>
      </c>
      <c r="I141" s="40" t="s">
        <v>76</v>
      </c>
      <c r="J141" s="125"/>
      <c r="K141" s="125" t="s">
        <v>0</v>
      </c>
      <c r="L141" s="123">
        <v>2018</v>
      </c>
      <c r="M141" s="124">
        <v>2370000</v>
      </c>
      <c r="N141" s="124">
        <v>0</v>
      </c>
      <c r="O141" s="124">
        <v>0</v>
      </c>
      <c r="P141" s="126">
        <f t="shared" si="27"/>
        <v>0</v>
      </c>
    </row>
    <row r="142" spans="1:16" s="30" customFormat="1" ht="47.25" x14ac:dyDescent="0.2">
      <c r="A142" s="40" t="s">
        <v>451</v>
      </c>
      <c r="B142" s="40" t="s">
        <v>109</v>
      </c>
      <c r="C142" s="40" t="s">
        <v>14</v>
      </c>
      <c r="D142" s="40">
        <v>17</v>
      </c>
      <c r="E142" s="40" t="s">
        <v>75</v>
      </c>
      <c r="F142" s="40" t="s">
        <v>32</v>
      </c>
      <c r="G142" s="40" t="s">
        <v>34</v>
      </c>
      <c r="H142" s="40" t="s">
        <v>36</v>
      </c>
      <c r="I142" s="40" t="s">
        <v>76</v>
      </c>
      <c r="J142" s="125"/>
      <c r="K142" s="125" t="s">
        <v>0</v>
      </c>
      <c r="L142" s="123">
        <v>2018</v>
      </c>
      <c r="M142" s="124">
        <v>2244000</v>
      </c>
      <c r="N142" s="124">
        <v>0</v>
      </c>
      <c r="O142" s="124">
        <v>0</v>
      </c>
      <c r="P142" s="126">
        <f t="shared" si="27"/>
        <v>0</v>
      </c>
    </row>
    <row r="143" spans="1:16" s="30" customFormat="1" ht="63" x14ac:dyDescent="0.2">
      <c r="A143" s="40" t="s">
        <v>452</v>
      </c>
      <c r="B143" s="40" t="s">
        <v>109</v>
      </c>
      <c r="C143" s="40" t="s">
        <v>14</v>
      </c>
      <c r="D143" s="40">
        <v>17</v>
      </c>
      <c r="E143" s="40" t="s">
        <v>75</v>
      </c>
      <c r="F143" s="40" t="s">
        <v>32</v>
      </c>
      <c r="G143" s="40" t="s">
        <v>34</v>
      </c>
      <c r="H143" s="40" t="s">
        <v>36</v>
      </c>
      <c r="I143" s="40" t="s">
        <v>76</v>
      </c>
      <c r="J143" s="125"/>
      <c r="K143" s="125" t="s">
        <v>0</v>
      </c>
      <c r="L143" s="123">
        <v>2018</v>
      </c>
      <c r="M143" s="124">
        <v>2450000</v>
      </c>
      <c r="N143" s="124">
        <v>0</v>
      </c>
      <c r="O143" s="124">
        <v>0</v>
      </c>
      <c r="P143" s="126">
        <f t="shared" si="27"/>
        <v>0</v>
      </c>
    </row>
    <row r="144" spans="1:16" s="30" customFormat="1" ht="36" customHeight="1" x14ac:dyDescent="0.2">
      <c r="A144" s="39" t="s">
        <v>298</v>
      </c>
      <c r="B144" s="39" t="s">
        <v>109</v>
      </c>
      <c r="C144" s="39" t="s">
        <v>14</v>
      </c>
      <c r="D144" s="39">
        <v>19</v>
      </c>
      <c r="E144" s="39" t="s">
        <v>0</v>
      </c>
      <c r="F144" s="39" t="s">
        <v>0</v>
      </c>
      <c r="G144" s="39" t="s">
        <v>0</v>
      </c>
      <c r="H144" s="39" t="s">
        <v>0</v>
      </c>
      <c r="I144" s="39" t="s">
        <v>0</v>
      </c>
      <c r="J144" s="39" t="s">
        <v>0</v>
      </c>
      <c r="K144" s="39" t="s">
        <v>0</v>
      </c>
      <c r="L144" s="39" t="s">
        <v>0</v>
      </c>
      <c r="M144" s="117">
        <f t="shared" ref="M144:O150" si="32">M145</f>
        <v>453973.65</v>
      </c>
      <c r="N144" s="117">
        <f t="shared" si="32"/>
        <v>193120</v>
      </c>
      <c r="O144" s="117">
        <f t="shared" si="32"/>
        <v>193120</v>
      </c>
      <c r="P144" s="118">
        <f t="shared" si="27"/>
        <v>0.4253991393553348</v>
      </c>
    </row>
    <row r="145" spans="1:16" s="30" customFormat="1" ht="15.75" x14ac:dyDescent="0.2">
      <c r="A145" s="39" t="s">
        <v>305</v>
      </c>
      <c r="B145" s="39" t="s">
        <v>109</v>
      </c>
      <c r="C145" s="39" t="s">
        <v>14</v>
      </c>
      <c r="D145" s="39">
        <v>19</v>
      </c>
      <c r="E145" s="39" t="s">
        <v>75</v>
      </c>
      <c r="F145" s="39" t="s">
        <v>0</v>
      </c>
      <c r="G145" s="39" t="s">
        <v>0</v>
      </c>
      <c r="H145" s="39" t="s">
        <v>0</v>
      </c>
      <c r="I145" s="39" t="s">
        <v>0</v>
      </c>
      <c r="J145" s="39" t="s">
        <v>0</v>
      </c>
      <c r="K145" s="39" t="s">
        <v>0</v>
      </c>
      <c r="L145" s="39" t="s">
        <v>0</v>
      </c>
      <c r="M145" s="117">
        <f t="shared" si="32"/>
        <v>453973.65</v>
      </c>
      <c r="N145" s="117">
        <f t="shared" si="32"/>
        <v>193120</v>
      </c>
      <c r="O145" s="117">
        <f t="shared" si="32"/>
        <v>193120</v>
      </c>
      <c r="P145" s="118">
        <f t="shared" si="27"/>
        <v>0.4253991393553348</v>
      </c>
    </row>
    <row r="146" spans="1:16" s="30" customFormat="1" ht="56.25" customHeight="1" x14ac:dyDescent="0.2">
      <c r="A146" s="39" t="s">
        <v>304</v>
      </c>
      <c r="B146" s="39" t="s">
        <v>109</v>
      </c>
      <c r="C146" s="39" t="s">
        <v>14</v>
      </c>
      <c r="D146" s="39">
        <v>19</v>
      </c>
      <c r="E146" s="39" t="s">
        <v>75</v>
      </c>
      <c r="F146" s="39" t="s">
        <v>0</v>
      </c>
      <c r="G146" s="39" t="s">
        <v>0</v>
      </c>
      <c r="H146" s="39" t="s">
        <v>0</v>
      </c>
      <c r="I146" s="39" t="s">
        <v>0</v>
      </c>
      <c r="J146" s="39" t="s">
        <v>0</v>
      </c>
      <c r="K146" s="39" t="s">
        <v>0</v>
      </c>
      <c r="L146" s="39" t="s">
        <v>0</v>
      </c>
      <c r="M146" s="117">
        <f t="shared" si="32"/>
        <v>453973.65</v>
      </c>
      <c r="N146" s="117">
        <f t="shared" si="32"/>
        <v>193120</v>
      </c>
      <c r="O146" s="117">
        <f t="shared" si="32"/>
        <v>193120</v>
      </c>
      <c r="P146" s="118">
        <f t="shared" si="27"/>
        <v>0.4253991393553348</v>
      </c>
    </row>
    <row r="147" spans="1:16" s="30" customFormat="1" ht="15" customHeight="1" x14ac:dyDescent="0.2">
      <c r="A147" s="39" t="s">
        <v>31</v>
      </c>
      <c r="B147" s="39" t="s">
        <v>109</v>
      </c>
      <c r="C147" s="39" t="s">
        <v>14</v>
      </c>
      <c r="D147" s="39">
        <v>19</v>
      </c>
      <c r="E147" s="39" t="s">
        <v>75</v>
      </c>
      <c r="F147" s="39" t="s">
        <v>32</v>
      </c>
      <c r="G147" s="39" t="s">
        <v>0</v>
      </c>
      <c r="H147" s="39" t="s">
        <v>0</v>
      </c>
      <c r="I147" s="39" t="s">
        <v>0</v>
      </c>
      <c r="J147" s="39" t="s">
        <v>0</v>
      </c>
      <c r="K147" s="39" t="s">
        <v>0</v>
      </c>
      <c r="L147" s="39" t="s">
        <v>0</v>
      </c>
      <c r="M147" s="117">
        <f t="shared" si="32"/>
        <v>453973.65</v>
      </c>
      <c r="N147" s="117">
        <f t="shared" si="32"/>
        <v>193120</v>
      </c>
      <c r="O147" s="117">
        <f t="shared" si="32"/>
        <v>193120</v>
      </c>
      <c r="P147" s="118">
        <f t="shared" si="27"/>
        <v>0.4253991393553348</v>
      </c>
    </row>
    <row r="148" spans="1:16" s="30" customFormat="1" ht="15" customHeight="1" x14ac:dyDescent="0.2">
      <c r="A148" s="39" t="s">
        <v>33</v>
      </c>
      <c r="B148" s="39" t="s">
        <v>109</v>
      </c>
      <c r="C148" s="39" t="s">
        <v>14</v>
      </c>
      <c r="D148" s="39">
        <v>19</v>
      </c>
      <c r="E148" s="39" t="s">
        <v>75</v>
      </c>
      <c r="F148" s="39" t="s">
        <v>32</v>
      </c>
      <c r="G148" s="39" t="s">
        <v>34</v>
      </c>
      <c r="H148" s="39" t="s">
        <v>0</v>
      </c>
      <c r="I148" s="39" t="s">
        <v>0</v>
      </c>
      <c r="J148" s="39" t="s">
        <v>0</v>
      </c>
      <c r="K148" s="39" t="s">
        <v>0</v>
      </c>
      <c r="L148" s="39" t="s">
        <v>0</v>
      </c>
      <c r="M148" s="117">
        <f t="shared" si="32"/>
        <v>453973.65</v>
      </c>
      <c r="N148" s="117">
        <f t="shared" si="32"/>
        <v>193120</v>
      </c>
      <c r="O148" s="117">
        <f t="shared" si="32"/>
        <v>193120</v>
      </c>
      <c r="P148" s="118">
        <f t="shared" si="27"/>
        <v>0.4253991393553348</v>
      </c>
    </row>
    <row r="149" spans="1:16" s="30" customFormat="1" ht="35.25" customHeight="1" x14ac:dyDescent="0.2">
      <c r="A149" s="39" t="s">
        <v>35</v>
      </c>
      <c r="B149" s="39" t="s">
        <v>109</v>
      </c>
      <c r="C149" s="39" t="s">
        <v>14</v>
      </c>
      <c r="D149" s="39">
        <v>19</v>
      </c>
      <c r="E149" s="39" t="s">
        <v>75</v>
      </c>
      <c r="F149" s="39" t="s">
        <v>32</v>
      </c>
      <c r="G149" s="39" t="s">
        <v>34</v>
      </c>
      <c r="H149" s="39" t="s">
        <v>36</v>
      </c>
      <c r="I149" s="39" t="s">
        <v>0</v>
      </c>
      <c r="J149" s="39" t="s">
        <v>0</v>
      </c>
      <c r="K149" s="39" t="s">
        <v>0</v>
      </c>
      <c r="L149" s="39" t="s">
        <v>0</v>
      </c>
      <c r="M149" s="117">
        <f t="shared" si="32"/>
        <v>453973.65</v>
      </c>
      <c r="N149" s="117">
        <f t="shared" si="32"/>
        <v>193120</v>
      </c>
      <c r="O149" s="117">
        <f t="shared" si="32"/>
        <v>193120</v>
      </c>
      <c r="P149" s="118">
        <f t="shared" si="27"/>
        <v>0.4253991393553348</v>
      </c>
    </row>
    <row r="150" spans="1:16" s="30" customFormat="1" ht="35.25" customHeight="1" x14ac:dyDescent="0.2">
      <c r="A150" s="39" t="s">
        <v>37</v>
      </c>
      <c r="B150" s="39" t="s">
        <v>109</v>
      </c>
      <c r="C150" s="39" t="s">
        <v>14</v>
      </c>
      <c r="D150" s="39">
        <v>19</v>
      </c>
      <c r="E150" s="39" t="s">
        <v>75</v>
      </c>
      <c r="F150" s="39" t="s">
        <v>32</v>
      </c>
      <c r="G150" s="39" t="s">
        <v>34</v>
      </c>
      <c r="H150" s="39" t="s">
        <v>36</v>
      </c>
      <c r="I150" s="39" t="s">
        <v>76</v>
      </c>
      <c r="J150" s="39" t="s">
        <v>0</v>
      </c>
      <c r="K150" s="39" t="s">
        <v>0</v>
      </c>
      <c r="L150" s="39" t="s">
        <v>0</v>
      </c>
      <c r="M150" s="117">
        <f t="shared" si="32"/>
        <v>453973.65</v>
      </c>
      <c r="N150" s="117">
        <f t="shared" si="32"/>
        <v>193120</v>
      </c>
      <c r="O150" s="117">
        <f t="shared" si="32"/>
        <v>193120</v>
      </c>
      <c r="P150" s="118">
        <f t="shared" si="27"/>
        <v>0.4253991393553348</v>
      </c>
    </row>
    <row r="151" spans="1:16" s="30" customFormat="1" ht="31.5" x14ac:dyDescent="0.2">
      <c r="A151" s="40" t="s">
        <v>309</v>
      </c>
      <c r="B151" s="40" t="s">
        <v>109</v>
      </c>
      <c r="C151" s="40" t="s">
        <v>14</v>
      </c>
      <c r="D151" s="40">
        <v>19</v>
      </c>
      <c r="E151" s="40" t="s">
        <v>75</v>
      </c>
      <c r="F151" s="40" t="s">
        <v>32</v>
      </c>
      <c r="G151" s="40" t="s">
        <v>34</v>
      </c>
      <c r="H151" s="40" t="s">
        <v>36</v>
      </c>
      <c r="I151" s="40" t="s">
        <v>76</v>
      </c>
      <c r="J151" s="125" t="s">
        <v>111</v>
      </c>
      <c r="K151" s="125" t="s">
        <v>79</v>
      </c>
      <c r="L151" s="123">
        <v>2018</v>
      </c>
      <c r="M151" s="124">
        <v>453973.65</v>
      </c>
      <c r="N151" s="124">
        <v>193120</v>
      </c>
      <c r="O151" s="124">
        <v>193120</v>
      </c>
      <c r="P151" s="126">
        <f t="shared" si="27"/>
        <v>0.4253991393553348</v>
      </c>
    </row>
    <row r="152" spans="1:16" s="30" customFormat="1" ht="34.35" customHeight="1" x14ac:dyDescent="0.2">
      <c r="A152" s="39" t="s">
        <v>112</v>
      </c>
      <c r="B152" s="39" t="s">
        <v>109</v>
      </c>
      <c r="C152" s="39" t="s">
        <v>15</v>
      </c>
      <c r="D152" s="39" t="s">
        <v>0</v>
      </c>
      <c r="E152" s="39" t="s">
        <v>0</v>
      </c>
      <c r="F152" s="39" t="s">
        <v>0</v>
      </c>
      <c r="G152" s="39" t="s">
        <v>0</v>
      </c>
      <c r="H152" s="39" t="s">
        <v>0</v>
      </c>
      <c r="I152" s="39" t="s">
        <v>0</v>
      </c>
      <c r="J152" s="39" t="s">
        <v>0</v>
      </c>
      <c r="K152" s="39" t="s">
        <v>0</v>
      </c>
      <c r="L152" s="39" t="s">
        <v>0</v>
      </c>
      <c r="M152" s="117">
        <f t="shared" ref="M152:O158" si="33">M153</f>
        <v>135437051.55000001</v>
      </c>
      <c r="N152" s="117">
        <f t="shared" si="33"/>
        <v>100292843.69</v>
      </c>
      <c r="O152" s="117">
        <f t="shared" si="33"/>
        <v>99397583.159999996</v>
      </c>
      <c r="P152" s="118">
        <f t="shared" si="27"/>
        <v>0.73390244414250905</v>
      </c>
    </row>
    <row r="153" spans="1:16" s="30" customFormat="1" ht="47.25" x14ac:dyDescent="0.2">
      <c r="A153" s="39" t="s">
        <v>113</v>
      </c>
      <c r="B153" s="39" t="s">
        <v>109</v>
      </c>
      <c r="C153" s="39" t="s">
        <v>15</v>
      </c>
      <c r="D153" s="39" t="s">
        <v>91</v>
      </c>
      <c r="E153" s="39" t="s">
        <v>0</v>
      </c>
      <c r="F153" s="39" t="s">
        <v>0</v>
      </c>
      <c r="G153" s="39" t="s">
        <v>0</v>
      </c>
      <c r="H153" s="39" t="s">
        <v>0</v>
      </c>
      <c r="I153" s="39" t="s">
        <v>0</v>
      </c>
      <c r="J153" s="39" t="s">
        <v>0</v>
      </c>
      <c r="K153" s="39" t="s">
        <v>0</v>
      </c>
      <c r="L153" s="39" t="s">
        <v>0</v>
      </c>
      <c r="M153" s="117">
        <f t="shared" si="33"/>
        <v>135437051.55000001</v>
      </c>
      <c r="N153" s="117">
        <f t="shared" si="33"/>
        <v>100292843.69</v>
      </c>
      <c r="O153" s="117">
        <f t="shared" si="33"/>
        <v>99397583.159999996</v>
      </c>
      <c r="P153" s="118">
        <f t="shared" si="27"/>
        <v>0.73390244414250905</v>
      </c>
    </row>
    <row r="154" spans="1:16" s="30" customFormat="1" ht="15.75" x14ac:dyDescent="0.2">
      <c r="A154" s="39" t="s">
        <v>305</v>
      </c>
      <c r="B154" s="39" t="s">
        <v>109</v>
      </c>
      <c r="C154" s="39" t="s">
        <v>15</v>
      </c>
      <c r="D154" s="39" t="s">
        <v>91</v>
      </c>
      <c r="E154" s="39" t="s">
        <v>75</v>
      </c>
      <c r="F154" s="39" t="s">
        <v>0</v>
      </c>
      <c r="G154" s="39" t="s">
        <v>0</v>
      </c>
      <c r="H154" s="39" t="s">
        <v>0</v>
      </c>
      <c r="I154" s="39" t="s">
        <v>0</v>
      </c>
      <c r="J154" s="39" t="s">
        <v>0</v>
      </c>
      <c r="K154" s="39" t="s">
        <v>0</v>
      </c>
      <c r="L154" s="39" t="s">
        <v>0</v>
      </c>
      <c r="M154" s="117">
        <f t="shared" si="33"/>
        <v>135437051.55000001</v>
      </c>
      <c r="N154" s="117">
        <f t="shared" si="33"/>
        <v>100292843.69</v>
      </c>
      <c r="O154" s="117">
        <f t="shared" si="33"/>
        <v>99397583.159999996</v>
      </c>
      <c r="P154" s="118">
        <f t="shared" si="27"/>
        <v>0.73390244414250905</v>
      </c>
    </row>
    <row r="155" spans="1:16" s="30" customFormat="1" ht="48.75" customHeight="1" x14ac:dyDescent="0.2">
      <c r="A155" s="39" t="s">
        <v>306</v>
      </c>
      <c r="B155" s="39" t="s">
        <v>109</v>
      </c>
      <c r="C155" s="39" t="s">
        <v>15</v>
      </c>
      <c r="D155" s="39" t="s">
        <v>91</v>
      </c>
      <c r="E155" s="39" t="s">
        <v>75</v>
      </c>
      <c r="F155" s="39" t="s">
        <v>0</v>
      </c>
      <c r="G155" s="39" t="s">
        <v>0</v>
      </c>
      <c r="H155" s="39" t="s">
        <v>0</v>
      </c>
      <c r="I155" s="39" t="s">
        <v>0</v>
      </c>
      <c r="J155" s="39" t="s">
        <v>0</v>
      </c>
      <c r="K155" s="39" t="s">
        <v>0</v>
      </c>
      <c r="L155" s="39" t="s">
        <v>0</v>
      </c>
      <c r="M155" s="117">
        <f t="shared" si="33"/>
        <v>135437051.55000001</v>
      </c>
      <c r="N155" s="117">
        <f t="shared" si="33"/>
        <v>100292843.69</v>
      </c>
      <c r="O155" s="117">
        <f t="shared" si="33"/>
        <v>99397583.159999996</v>
      </c>
      <c r="P155" s="118">
        <f t="shared" si="27"/>
        <v>0.73390244414250905</v>
      </c>
    </row>
    <row r="156" spans="1:16" s="30" customFormat="1" ht="15" customHeight="1" x14ac:dyDescent="0.2">
      <c r="A156" s="39" t="s">
        <v>94</v>
      </c>
      <c r="B156" s="39" t="s">
        <v>109</v>
      </c>
      <c r="C156" s="39" t="s">
        <v>15</v>
      </c>
      <c r="D156" s="39" t="s">
        <v>91</v>
      </c>
      <c r="E156" s="39" t="s">
        <v>75</v>
      </c>
      <c r="F156" s="39" t="s">
        <v>95</v>
      </c>
      <c r="G156" s="39" t="s">
        <v>0</v>
      </c>
      <c r="H156" s="39" t="s">
        <v>0</v>
      </c>
      <c r="I156" s="39" t="s">
        <v>0</v>
      </c>
      <c r="J156" s="39" t="s">
        <v>0</v>
      </c>
      <c r="K156" s="39" t="s">
        <v>0</v>
      </c>
      <c r="L156" s="39" t="s">
        <v>0</v>
      </c>
      <c r="M156" s="117">
        <f t="shared" si="33"/>
        <v>135437051.55000001</v>
      </c>
      <c r="N156" s="117">
        <f t="shared" si="33"/>
        <v>100292843.69</v>
      </c>
      <c r="O156" s="117">
        <f t="shared" si="33"/>
        <v>99397583.159999996</v>
      </c>
      <c r="P156" s="118">
        <f t="shared" si="27"/>
        <v>0.73390244414250905</v>
      </c>
    </row>
    <row r="157" spans="1:16" s="30" customFormat="1" ht="23.25" customHeight="1" x14ac:dyDescent="0.2">
      <c r="A157" s="39" t="s">
        <v>100</v>
      </c>
      <c r="B157" s="39" t="s">
        <v>109</v>
      </c>
      <c r="C157" s="39" t="s">
        <v>15</v>
      </c>
      <c r="D157" s="39" t="s">
        <v>91</v>
      </c>
      <c r="E157" s="39" t="s">
        <v>75</v>
      </c>
      <c r="F157" s="39" t="s">
        <v>95</v>
      </c>
      <c r="G157" s="39" t="s">
        <v>101</v>
      </c>
      <c r="H157" s="39" t="s">
        <v>0</v>
      </c>
      <c r="I157" s="39" t="s">
        <v>0</v>
      </c>
      <c r="J157" s="39" t="s">
        <v>0</v>
      </c>
      <c r="K157" s="39" t="s">
        <v>0</v>
      </c>
      <c r="L157" s="39" t="s">
        <v>0</v>
      </c>
      <c r="M157" s="117">
        <f t="shared" si="33"/>
        <v>135437051.55000001</v>
      </c>
      <c r="N157" s="117">
        <f t="shared" si="33"/>
        <v>100292843.69</v>
      </c>
      <c r="O157" s="117">
        <f t="shared" si="33"/>
        <v>99397583.159999996</v>
      </c>
      <c r="P157" s="118">
        <f t="shared" si="27"/>
        <v>0.73390244414250905</v>
      </c>
    </row>
    <row r="158" spans="1:16" s="30" customFormat="1" ht="45.75" customHeight="1" x14ac:dyDescent="0.2">
      <c r="A158" s="39" t="s">
        <v>114</v>
      </c>
      <c r="B158" s="39" t="s">
        <v>109</v>
      </c>
      <c r="C158" s="39" t="s">
        <v>15</v>
      </c>
      <c r="D158" s="39" t="s">
        <v>91</v>
      </c>
      <c r="E158" s="39" t="s">
        <v>75</v>
      </c>
      <c r="F158" s="39" t="s">
        <v>95</v>
      </c>
      <c r="G158" s="39" t="s">
        <v>101</v>
      </c>
      <c r="H158" s="39" t="s">
        <v>115</v>
      </c>
      <c r="I158" s="39" t="s">
        <v>0</v>
      </c>
      <c r="J158" s="39" t="s">
        <v>0</v>
      </c>
      <c r="K158" s="39" t="s">
        <v>0</v>
      </c>
      <c r="L158" s="39" t="s">
        <v>0</v>
      </c>
      <c r="M158" s="117">
        <f t="shared" si="33"/>
        <v>135437051.55000001</v>
      </c>
      <c r="N158" s="117">
        <f t="shared" si="33"/>
        <v>100292843.69</v>
      </c>
      <c r="O158" s="117">
        <f t="shared" si="33"/>
        <v>99397583.159999996</v>
      </c>
      <c r="P158" s="118">
        <f t="shared" si="27"/>
        <v>0.73390244414250905</v>
      </c>
    </row>
    <row r="159" spans="1:16" s="30" customFormat="1" ht="36.75" customHeight="1" x14ac:dyDescent="0.2">
      <c r="A159" s="39" t="s">
        <v>37</v>
      </c>
      <c r="B159" s="39" t="s">
        <v>109</v>
      </c>
      <c r="C159" s="39" t="s">
        <v>15</v>
      </c>
      <c r="D159" s="39" t="s">
        <v>91</v>
      </c>
      <c r="E159" s="39" t="s">
        <v>75</v>
      </c>
      <c r="F159" s="39" t="s">
        <v>95</v>
      </c>
      <c r="G159" s="39" t="s">
        <v>101</v>
      </c>
      <c r="H159" s="39" t="s">
        <v>115</v>
      </c>
      <c r="I159" s="39" t="s">
        <v>76</v>
      </c>
      <c r="J159" s="39" t="s">
        <v>0</v>
      </c>
      <c r="K159" s="39" t="s">
        <v>0</v>
      </c>
      <c r="L159" s="39" t="s">
        <v>0</v>
      </c>
      <c r="M159" s="117">
        <f>M160+M161+M162+M163+M164+M165+M166</f>
        <v>135437051.55000001</v>
      </c>
      <c r="N159" s="117">
        <f t="shared" ref="N159:O159" si="34">N160+N161+N162+N163+N164+N165+N166</f>
        <v>100292843.69</v>
      </c>
      <c r="O159" s="117">
        <f t="shared" si="34"/>
        <v>99397583.159999996</v>
      </c>
      <c r="P159" s="118">
        <f t="shared" si="27"/>
        <v>0.73390244414250905</v>
      </c>
    </row>
    <row r="160" spans="1:16" s="30" customFormat="1" ht="63" x14ac:dyDescent="0.2">
      <c r="A160" s="40" t="s">
        <v>116</v>
      </c>
      <c r="B160" s="40" t="s">
        <v>109</v>
      </c>
      <c r="C160" s="40" t="s">
        <v>15</v>
      </c>
      <c r="D160" s="40" t="s">
        <v>91</v>
      </c>
      <c r="E160" s="40" t="s">
        <v>75</v>
      </c>
      <c r="F160" s="40" t="s">
        <v>95</v>
      </c>
      <c r="G160" s="40" t="s">
        <v>101</v>
      </c>
      <c r="H160" s="40" t="s">
        <v>115</v>
      </c>
      <c r="I160" s="40" t="s">
        <v>76</v>
      </c>
      <c r="J160" s="125" t="s">
        <v>104</v>
      </c>
      <c r="K160" s="125" t="s">
        <v>117</v>
      </c>
      <c r="L160" s="125">
        <v>2018</v>
      </c>
      <c r="M160" s="124">
        <v>62251749</v>
      </c>
      <c r="N160" s="124">
        <v>51244205.5</v>
      </c>
      <c r="O160" s="124">
        <v>50348944.969999999</v>
      </c>
      <c r="P160" s="126">
        <f t="shared" si="27"/>
        <v>0.80879566885743237</v>
      </c>
    </row>
    <row r="161" spans="1:16" s="30" customFormat="1" ht="38.25" customHeight="1" x14ac:dyDescent="0.2">
      <c r="A161" s="40" t="s">
        <v>342</v>
      </c>
      <c r="B161" s="40" t="s">
        <v>109</v>
      </c>
      <c r="C161" s="40" t="s">
        <v>15</v>
      </c>
      <c r="D161" s="40" t="s">
        <v>91</v>
      </c>
      <c r="E161" s="40" t="s">
        <v>75</v>
      </c>
      <c r="F161" s="40" t="s">
        <v>95</v>
      </c>
      <c r="G161" s="40" t="s">
        <v>101</v>
      </c>
      <c r="H161" s="40" t="s">
        <v>115</v>
      </c>
      <c r="I161" s="40" t="s">
        <v>76</v>
      </c>
      <c r="J161" s="125" t="s">
        <v>104</v>
      </c>
      <c r="K161" s="125">
        <v>1.3959999999999999</v>
      </c>
      <c r="L161" s="125">
        <v>2018</v>
      </c>
      <c r="M161" s="124">
        <v>29594119</v>
      </c>
      <c r="N161" s="124">
        <v>6036723.6399999997</v>
      </c>
      <c r="O161" s="124">
        <v>6036723.6399999997</v>
      </c>
      <c r="P161" s="126">
        <f t="shared" si="27"/>
        <v>0.20398389423249935</v>
      </c>
    </row>
    <row r="162" spans="1:16" s="30" customFormat="1" ht="53.25" customHeight="1" x14ac:dyDescent="0.2">
      <c r="A162" s="40" t="s">
        <v>351</v>
      </c>
      <c r="B162" s="40" t="s">
        <v>109</v>
      </c>
      <c r="C162" s="40" t="s">
        <v>15</v>
      </c>
      <c r="D162" s="40" t="s">
        <v>91</v>
      </c>
      <c r="E162" s="40" t="s">
        <v>75</v>
      </c>
      <c r="F162" s="40" t="s">
        <v>95</v>
      </c>
      <c r="G162" s="40" t="s">
        <v>101</v>
      </c>
      <c r="H162" s="40" t="s">
        <v>115</v>
      </c>
      <c r="I162" s="40" t="s">
        <v>76</v>
      </c>
      <c r="J162" s="125" t="s">
        <v>104</v>
      </c>
      <c r="K162" s="125">
        <v>1.8169999999999999</v>
      </c>
      <c r="L162" s="125">
        <v>2018</v>
      </c>
      <c r="M162" s="124">
        <v>43037665.549999997</v>
      </c>
      <c r="N162" s="124">
        <v>43008846.549999997</v>
      </c>
      <c r="O162" s="124">
        <v>43008846.549999997</v>
      </c>
      <c r="P162" s="126">
        <f t="shared" si="27"/>
        <v>0.99933037724905127</v>
      </c>
    </row>
    <row r="163" spans="1:16" s="30" customFormat="1" ht="63" x14ac:dyDescent="0.2">
      <c r="A163" s="40" t="s">
        <v>357</v>
      </c>
      <c r="B163" s="40" t="s">
        <v>109</v>
      </c>
      <c r="C163" s="40" t="s">
        <v>15</v>
      </c>
      <c r="D163" s="40" t="s">
        <v>91</v>
      </c>
      <c r="E163" s="40" t="s">
        <v>75</v>
      </c>
      <c r="F163" s="40" t="s">
        <v>95</v>
      </c>
      <c r="G163" s="40" t="s">
        <v>101</v>
      </c>
      <c r="H163" s="40" t="s">
        <v>115</v>
      </c>
      <c r="I163" s="40" t="s">
        <v>76</v>
      </c>
      <c r="J163" s="125" t="s">
        <v>104</v>
      </c>
      <c r="K163" s="125"/>
      <c r="L163" s="125">
        <v>2018</v>
      </c>
      <c r="M163" s="124">
        <v>196000</v>
      </c>
      <c r="N163" s="124">
        <v>0</v>
      </c>
      <c r="O163" s="124">
        <v>0</v>
      </c>
      <c r="P163" s="126">
        <f t="shared" si="27"/>
        <v>0</v>
      </c>
    </row>
    <row r="164" spans="1:16" s="30" customFormat="1" ht="31.5" x14ac:dyDescent="0.2">
      <c r="A164" s="40" t="s">
        <v>373</v>
      </c>
      <c r="B164" s="40" t="s">
        <v>109</v>
      </c>
      <c r="C164" s="40" t="s">
        <v>15</v>
      </c>
      <c r="D164" s="40" t="s">
        <v>91</v>
      </c>
      <c r="E164" s="40" t="s">
        <v>75</v>
      </c>
      <c r="F164" s="40" t="s">
        <v>95</v>
      </c>
      <c r="G164" s="40" t="s">
        <v>101</v>
      </c>
      <c r="H164" s="40" t="s">
        <v>115</v>
      </c>
      <c r="I164" s="40" t="s">
        <v>76</v>
      </c>
      <c r="J164" s="125" t="s">
        <v>104</v>
      </c>
      <c r="K164" s="125"/>
      <c r="L164" s="125"/>
      <c r="M164" s="124">
        <v>17518</v>
      </c>
      <c r="N164" s="124">
        <v>3068</v>
      </c>
      <c r="O164" s="124">
        <v>3068</v>
      </c>
      <c r="P164" s="126">
        <f t="shared" si="27"/>
        <v>0.17513414773375957</v>
      </c>
    </row>
    <row r="165" spans="1:16" s="30" customFormat="1" ht="47.25" x14ac:dyDescent="0.2">
      <c r="A165" s="40" t="s">
        <v>453</v>
      </c>
      <c r="B165" s="40" t="s">
        <v>109</v>
      </c>
      <c r="C165" s="40" t="s">
        <v>15</v>
      </c>
      <c r="D165" s="40" t="s">
        <v>91</v>
      </c>
      <c r="E165" s="40" t="s">
        <v>75</v>
      </c>
      <c r="F165" s="40" t="s">
        <v>95</v>
      </c>
      <c r="G165" s="40" t="s">
        <v>101</v>
      </c>
      <c r="H165" s="40" t="s">
        <v>115</v>
      </c>
      <c r="I165" s="40" t="s">
        <v>76</v>
      </c>
      <c r="J165" s="125" t="s">
        <v>104</v>
      </c>
      <c r="K165" s="125">
        <v>1.68</v>
      </c>
      <c r="L165" s="125">
        <v>2019</v>
      </c>
      <c r="M165" s="124">
        <v>100000</v>
      </c>
      <c r="N165" s="124">
        <v>0</v>
      </c>
      <c r="O165" s="124">
        <v>0</v>
      </c>
      <c r="P165" s="126">
        <f t="shared" si="27"/>
        <v>0</v>
      </c>
    </row>
    <row r="166" spans="1:16" s="30" customFormat="1" ht="63" x14ac:dyDescent="0.2">
      <c r="A166" s="40" t="s">
        <v>454</v>
      </c>
      <c r="B166" s="40" t="s">
        <v>109</v>
      </c>
      <c r="C166" s="40" t="s">
        <v>15</v>
      </c>
      <c r="D166" s="40" t="s">
        <v>91</v>
      </c>
      <c r="E166" s="40" t="s">
        <v>75</v>
      </c>
      <c r="F166" s="40" t="s">
        <v>95</v>
      </c>
      <c r="G166" s="40" t="s">
        <v>101</v>
      </c>
      <c r="H166" s="40" t="s">
        <v>115</v>
      </c>
      <c r="I166" s="40" t="s">
        <v>76</v>
      </c>
      <c r="J166" s="125" t="s">
        <v>104</v>
      </c>
      <c r="K166" s="125">
        <v>1.36</v>
      </c>
      <c r="L166" s="125">
        <v>2019</v>
      </c>
      <c r="M166" s="124">
        <v>240000</v>
      </c>
      <c r="N166" s="124">
        <v>0</v>
      </c>
      <c r="O166" s="124">
        <v>0</v>
      </c>
      <c r="P166" s="126">
        <f t="shared" si="27"/>
        <v>0</v>
      </c>
    </row>
    <row r="167" spans="1:16" s="79" customFormat="1" ht="52.35" customHeight="1" x14ac:dyDescent="0.2">
      <c r="A167" s="113" t="s">
        <v>321</v>
      </c>
      <c r="B167" s="113" t="s">
        <v>109</v>
      </c>
      <c r="C167" s="113" t="s">
        <v>16</v>
      </c>
      <c r="D167" s="113" t="s">
        <v>0</v>
      </c>
      <c r="E167" s="113" t="s">
        <v>0</v>
      </c>
      <c r="F167" s="113" t="s">
        <v>0</v>
      </c>
      <c r="G167" s="113" t="s">
        <v>0</v>
      </c>
      <c r="H167" s="113" t="s">
        <v>0</v>
      </c>
      <c r="I167" s="113" t="s">
        <v>0</v>
      </c>
      <c r="J167" s="113" t="s">
        <v>0</v>
      </c>
      <c r="K167" s="113" t="s">
        <v>0</v>
      </c>
      <c r="L167" s="113" t="s">
        <v>0</v>
      </c>
      <c r="M167" s="117">
        <f t="shared" ref="M167:M173" si="35">M168</f>
        <v>370116629.21000004</v>
      </c>
      <c r="N167" s="117">
        <f t="shared" ref="N167:O167" si="36">N168</f>
        <v>145595995.53</v>
      </c>
      <c r="O167" s="117">
        <f t="shared" si="36"/>
        <v>141426741.72999999</v>
      </c>
      <c r="P167" s="118">
        <f t="shared" si="27"/>
        <v>0.38211398939807167</v>
      </c>
    </row>
    <row r="168" spans="1:16" s="79" customFormat="1" ht="52.35" customHeight="1" x14ac:dyDescent="0.2">
      <c r="A168" s="113" t="s">
        <v>322</v>
      </c>
      <c r="B168" s="113" t="s">
        <v>109</v>
      </c>
      <c r="C168" s="113" t="s">
        <v>16</v>
      </c>
      <c r="D168" s="113" t="s">
        <v>323</v>
      </c>
      <c r="E168" s="113" t="s">
        <v>0</v>
      </c>
      <c r="F168" s="113" t="s">
        <v>0</v>
      </c>
      <c r="G168" s="113" t="s">
        <v>0</v>
      </c>
      <c r="H168" s="113" t="s">
        <v>0</v>
      </c>
      <c r="I168" s="113" t="s">
        <v>0</v>
      </c>
      <c r="J168" s="113" t="s">
        <v>0</v>
      </c>
      <c r="K168" s="113" t="s">
        <v>0</v>
      </c>
      <c r="L168" s="113" t="s">
        <v>0</v>
      </c>
      <c r="M168" s="117">
        <f t="shared" si="35"/>
        <v>370116629.21000004</v>
      </c>
      <c r="N168" s="117">
        <f t="shared" ref="N168:O168" si="37">N169</f>
        <v>145595995.53</v>
      </c>
      <c r="O168" s="117">
        <f t="shared" si="37"/>
        <v>141426741.72999999</v>
      </c>
      <c r="P168" s="118">
        <f t="shared" si="27"/>
        <v>0.38211398939807167</v>
      </c>
    </row>
    <row r="169" spans="1:16" s="79" customFormat="1" ht="22.5" customHeight="1" x14ac:dyDescent="0.25">
      <c r="A169" s="113" t="s">
        <v>315</v>
      </c>
      <c r="B169" s="113" t="s">
        <v>109</v>
      </c>
      <c r="C169" s="113" t="s">
        <v>16</v>
      </c>
      <c r="D169" s="130" t="s">
        <v>323</v>
      </c>
      <c r="E169" s="113" t="s">
        <v>75</v>
      </c>
      <c r="F169" s="113" t="s">
        <v>0</v>
      </c>
      <c r="G169" s="113" t="s">
        <v>0</v>
      </c>
      <c r="H169" s="113" t="s">
        <v>0</v>
      </c>
      <c r="I169" s="113" t="s">
        <v>0</v>
      </c>
      <c r="J169" s="113" t="s">
        <v>0</v>
      </c>
      <c r="K169" s="113" t="s">
        <v>0</v>
      </c>
      <c r="L169" s="113" t="s">
        <v>0</v>
      </c>
      <c r="M169" s="117">
        <f t="shared" si="35"/>
        <v>370116629.21000004</v>
      </c>
      <c r="N169" s="117">
        <f t="shared" ref="N169:O169" si="38">N170</f>
        <v>145595995.53</v>
      </c>
      <c r="O169" s="117">
        <f t="shared" si="38"/>
        <v>141426741.72999999</v>
      </c>
      <c r="P169" s="118">
        <f t="shared" si="27"/>
        <v>0.38211398939807167</v>
      </c>
    </row>
    <row r="170" spans="1:16" s="79" customFormat="1" ht="53.25" customHeight="1" x14ac:dyDescent="0.2">
      <c r="A170" s="113" t="s">
        <v>304</v>
      </c>
      <c r="B170" s="113" t="s">
        <v>109</v>
      </c>
      <c r="C170" s="113" t="s">
        <v>16</v>
      </c>
      <c r="D170" s="113" t="s">
        <v>323</v>
      </c>
      <c r="E170" s="113" t="s">
        <v>75</v>
      </c>
      <c r="F170" s="113" t="s">
        <v>0</v>
      </c>
      <c r="G170" s="113" t="s">
        <v>0</v>
      </c>
      <c r="H170" s="113" t="s">
        <v>0</v>
      </c>
      <c r="I170" s="113" t="s">
        <v>0</v>
      </c>
      <c r="J170" s="113" t="s">
        <v>0</v>
      </c>
      <c r="K170" s="113" t="s">
        <v>0</v>
      </c>
      <c r="L170" s="113" t="s">
        <v>0</v>
      </c>
      <c r="M170" s="117">
        <f t="shared" si="35"/>
        <v>370116629.21000004</v>
      </c>
      <c r="N170" s="117">
        <f t="shared" ref="N170:O170" si="39">N171</f>
        <v>145595995.53</v>
      </c>
      <c r="O170" s="117">
        <f t="shared" si="39"/>
        <v>141426741.72999999</v>
      </c>
      <c r="P170" s="118">
        <f t="shared" si="27"/>
        <v>0.38211398939807167</v>
      </c>
    </row>
    <row r="171" spans="1:16" s="79" customFormat="1" ht="18.75" customHeight="1" x14ac:dyDescent="0.25">
      <c r="A171" s="113" t="s">
        <v>82</v>
      </c>
      <c r="B171" s="113" t="s">
        <v>109</v>
      </c>
      <c r="C171" s="113" t="s">
        <v>16</v>
      </c>
      <c r="D171" s="132" t="s">
        <v>323</v>
      </c>
      <c r="E171" s="113" t="s">
        <v>75</v>
      </c>
      <c r="F171" s="113" t="s">
        <v>83</v>
      </c>
      <c r="G171" s="113" t="s">
        <v>0</v>
      </c>
      <c r="H171" s="113" t="s">
        <v>0</v>
      </c>
      <c r="I171" s="113" t="s">
        <v>0</v>
      </c>
      <c r="J171" s="113" t="s">
        <v>0</v>
      </c>
      <c r="K171" s="113" t="s">
        <v>0</v>
      </c>
      <c r="L171" s="113" t="s">
        <v>0</v>
      </c>
      <c r="M171" s="117">
        <f t="shared" si="35"/>
        <v>370116629.21000004</v>
      </c>
      <c r="N171" s="117">
        <f t="shared" ref="N171:O171" si="40">N172</f>
        <v>145595995.53</v>
      </c>
      <c r="O171" s="117">
        <f t="shared" si="40"/>
        <v>141426741.72999999</v>
      </c>
      <c r="P171" s="118">
        <f t="shared" si="27"/>
        <v>0.38211398939807167</v>
      </c>
    </row>
    <row r="172" spans="1:16" s="79" customFormat="1" ht="15.75" customHeight="1" x14ac:dyDescent="0.2">
      <c r="A172" s="113" t="s">
        <v>84</v>
      </c>
      <c r="B172" s="113" t="s">
        <v>109</v>
      </c>
      <c r="C172" s="113" t="s">
        <v>16</v>
      </c>
      <c r="D172" s="113" t="s">
        <v>323</v>
      </c>
      <c r="E172" s="113" t="s">
        <v>75</v>
      </c>
      <c r="F172" s="113" t="s">
        <v>83</v>
      </c>
      <c r="G172" s="113" t="s">
        <v>70</v>
      </c>
      <c r="H172" s="113" t="s">
        <v>0</v>
      </c>
      <c r="I172" s="113" t="s">
        <v>0</v>
      </c>
      <c r="J172" s="113" t="s">
        <v>0</v>
      </c>
      <c r="K172" s="113" t="s">
        <v>0</v>
      </c>
      <c r="L172" s="113" t="s">
        <v>0</v>
      </c>
      <c r="M172" s="117">
        <f t="shared" si="35"/>
        <v>370116629.21000004</v>
      </c>
      <c r="N172" s="117">
        <f t="shared" ref="N172:O172" si="41">N173</f>
        <v>145595995.53</v>
      </c>
      <c r="O172" s="117">
        <f t="shared" si="41"/>
        <v>141426741.72999999</v>
      </c>
      <c r="P172" s="118">
        <f t="shared" si="27"/>
        <v>0.38211398939807167</v>
      </c>
    </row>
    <row r="173" spans="1:16" s="79" customFormat="1" ht="47.25" x14ac:dyDescent="0.2">
      <c r="A173" s="113" t="s">
        <v>324</v>
      </c>
      <c r="B173" s="114" t="s">
        <v>109</v>
      </c>
      <c r="C173" s="114" t="s">
        <v>16</v>
      </c>
      <c r="D173" s="133" t="s">
        <v>323</v>
      </c>
      <c r="E173" s="114" t="s">
        <v>75</v>
      </c>
      <c r="F173" s="114" t="s">
        <v>83</v>
      </c>
      <c r="G173" s="114" t="s">
        <v>70</v>
      </c>
      <c r="H173" s="114" t="s">
        <v>325</v>
      </c>
      <c r="I173" s="113" t="s">
        <v>0</v>
      </c>
      <c r="J173" s="113" t="s">
        <v>0</v>
      </c>
      <c r="K173" s="113" t="s">
        <v>0</v>
      </c>
      <c r="L173" s="113" t="s">
        <v>0</v>
      </c>
      <c r="M173" s="117">
        <f t="shared" si="35"/>
        <v>370116629.21000004</v>
      </c>
      <c r="N173" s="117">
        <f t="shared" ref="N173:O173" si="42">N174</f>
        <v>145595995.53</v>
      </c>
      <c r="O173" s="117">
        <f t="shared" si="42"/>
        <v>141426741.72999999</v>
      </c>
      <c r="P173" s="118">
        <f t="shared" si="27"/>
        <v>0.38211398939807167</v>
      </c>
    </row>
    <row r="174" spans="1:16" s="79" customFormat="1" ht="38.25" customHeight="1" x14ac:dyDescent="0.2">
      <c r="A174" s="113" t="s">
        <v>37</v>
      </c>
      <c r="B174" s="113" t="s">
        <v>109</v>
      </c>
      <c r="C174" s="113" t="s">
        <v>16</v>
      </c>
      <c r="D174" s="112" t="s">
        <v>323</v>
      </c>
      <c r="E174" s="113" t="s">
        <v>75</v>
      </c>
      <c r="F174" s="113" t="s">
        <v>83</v>
      </c>
      <c r="G174" s="113" t="s">
        <v>70</v>
      </c>
      <c r="H174" s="113" t="s">
        <v>325</v>
      </c>
      <c r="I174" s="113" t="s">
        <v>76</v>
      </c>
      <c r="J174" s="113" t="s">
        <v>0</v>
      </c>
      <c r="K174" s="113" t="s">
        <v>0</v>
      </c>
      <c r="L174" s="113" t="s">
        <v>0</v>
      </c>
      <c r="M174" s="117">
        <f>M175+M176</f>
        <v>370116629.21000004</v>
      </c>
      <c r="N174" s="117">
        <f t="shared" ref="N174:O174" si="43">N175+N176</f>
        <v>145595995.53</v>
      </c>
      <c r="O174" s="117">
        <f t="shared" si="43"/>
        <v>141426741.72999999</v>
      </c>
      <c r="P174" s="118">
        <f t="shared" si="27"/>
        <v>0.38211398939807167</v>
      </c>
    </row>
    <row r="175" spans="1:16" s="79" customFormat="1" ht="31.5" x14ac:dyDescent="0.2">
      <c r="A175" s="120" t="s">
        <v>340</v>
      </c>
      <c r="B175" s="120" t="s">
        <v>109</v>
      </c>
      <c r="C175" s="120" t="s">
        <v>16</v>
      </c>
      <c r="D175" s="134" t="s">
        <v>323</v>
      </c>
      <c r="E175" s="120" t="s">
        <v>75</v>
      </c>
      <c r="F175" s="120" t="s">
        <v>83</v>
      </c>
      <c r="G175" s="120" t="s">
        <v>70</v>
      </c>
      <c r="H175" s="120" t="s">
        <v>325</v>
      </c>
      <c r="I175" s="120" t="s">
        <v>76</v>
      </c>
      <c r="J175" s="122" t="s">
        <v>85</v>
      </c>
      <c r="K175" s="122" t="s">
        <v>86</v>
      </c>
      <c r="L175" s="122" t="s">
        <v>319</v>
      </c>
      <c r="M175" s="124">
        <v>180185069.21000001</v>
      </c>
      <c r="N175" s="124">
        <v>73386592.260000005</v>
      </c>
      <c r="O175" s="124">
        <v>71684755.239999995</v>
      </c>
      <c r="P175" s="126">
        <f t="shared" si="27"/>
        <v>0.39783959655643653</v>
      </c>
    </row>
    <row r="176" spans="1:16" s="79" customFormat="1" ht="47.25" x14ac:dyDescent="0.2">
      <c r="A176" s="120" t="s">
        <v>341</v>
      </c>
      <c r="B176" s="120" t="s">
        <v>109</v>
      </c>
      <c r="C176" s="120" t="s">
        <v>16</v>
      </c>
      <c r="D176" s="134" t="s">
        <v>323</v>
      </c>
      <c r="E176" s="120" t="s">
        <v>75</v>
      </c>
      <c r="F176" s="120" t="s">
        <v>83</v>
      </c>
      <c r="G176" s="120" t="s">
        <v>70</v>
      </c>
      <c r="H176" s="120" t="s">
        <v>325</v>
      </c>
      <c r="I176" s="120" t="s">
        <v>76</v>
      </c>
      <c r="J176" s="122" t="s">
        <v>85</v>
      </c>
      <c r="K176" s="122" t="s">
        <v>86</v>
      </c>
      <c r="L176" s="122" t="s">
        <v>319</v>
      </c>
      <c r="M176" s="124">
        <v>189931560</v>
      </c>
      <c r="N176" s="124">
        <v>72209403.269999996</v>
      </c>
      <c r="O176" s="124">
        <v>69741986.489999995</v>
      </c>
      <c r="P176" s="126">
        <f t="shared" si="27"/>
        <v>0.36719535442135048</v>
      </c>
    </row>
    <row r="177" spans="1:16" s="30" customFormat="1" ht="35.25" customHeight="1" x14ac:dyDescent="0.2">
      <c r="A177" s="39" t="s">
        <v>118</v>
      </c>
      <c r="B177" s="39" t="s">
        <v>91</v>
      </c>
      <c r="C177" s="39" t="s">
        <v>0</v>
      </c>
      <c r="D177" s="39" t="s">
        <v>0</v>
      </c>
      <c r="E177" s="39" t="s">
        <v>0</v>
      </c>
      <c r="F177" s="39" t="s">
        <v>0</v>
      </c>
      <c r="G177" s="39" t="s">
        <v>0</v>
      </c>
      <c r="H177" s="39" t="s">
        <v>0</v>
      </c>
      <c r="I177" s="39" t="s">
        <v>0</v>
      </c>
      <c r="J177" s="39" t="s">
        <v>0</v>
      </c>
      <c r="K177" s="39" t="s">
        <v>0</v>
      </c>
      <c r="L177" s="39" t="s">
        <v>0</v>
      </c>
      <c r="M177" s="117">
        <f t="shared" ref="M177:O183" si="44">M178</f>
        <v>24233434.900000002</v>
      </c>
      <c r="N177" s="117">
        <f t="shared" si="44"/>
        <v>6265035.8099999996</v>
      </c>
      <c r="O177" s="117">
        <f t="shared" si="44"/>
        <v>6353495.8099999996</v>
      </c>
      <c r="P177" s="118">
        <f t="shared" si="27"/>
        <v>0.26217892082644872</v>
      </c>
    </row>
    <row r="178" spans="1:16" s="30" customFormat="1" ht="52.5" customHeight="1" x14ac:dyDescent="0.2">
      <c r="A178" s="39" t="s">
        <v>119</v>
      </c>
      <c r="B178" s="39" t="s">
        <v>91</v>
      </c>
      <c r="C178" s="39" t="s">
        <v>28</v>
      </c>
      <c r="D178" s="39" t="s">
        <v>91</v>
      </c>
      <c r="E178" s="39" t="s">
        <v>0</v>
      </c>
      <c r="F178" s="39" t="s">
        <v>0</v>
      </c>
      <c r="G178" s="39" t="s">
        <v>0</v>
      </c>
      <c r="H178" s="39" t="s">
        <v>0</v>
      </c>
      <c r="I178" s="39" t="s">
        <v>0</v>
      </c>
      <c r="J178" s="39" t="s">
        <v>0</v>
      </c>
      <c r="K178" s="39" t="s">
        <v>0</v>
      </c>
      <c r="L178" s="39" t="s">
        <v>0</v>
      </c>
      <c r="M178" s="117">
        <f t="shared" si="44"/>
        <v>24233434.900000002</v>
      </c>
      <c r="N178" s="117">
        <f t="shared" si="44"/>
        <v>6265035.8099999996</v>
      </c>
      <c r="O178" s="117">
        <f t="shared" si="44"/>
        <v>6353495.8099999996</v>
      </c>
      <c r="P178" s="118">
        <f t="shared" si="27"/>
        <v>0.26217892082644872</v>
      </c>
    </row>
    <row r="179" spans="1:16" s="30" customFormat="1" ht="15.75" x14ac:dyDescent="0.2">
      <c r="A179" s="39" t="s">
        <v>305</v>
      </c>
      <c r="B179" s="39" t="s">
        <v>91</v>
      </c>
      <c r="C179" s="39" t="s">
        <v>28</v>
      </c>
      <c r="D179" s="39" t="s">
        <v>91</v>
      </c>
      <c r="E179" s="39" t="s">
        <v>75</v>
      </c>
      <c r="F179" s="39" t="s">
        <v>0</v>
      </c>
      <c r="G179" s="39" t="s">
        <v>0</v>
      </c>
      <c r="H179" s="39" t="s">
        <v>0</v>
      </c>
      <c r="I179" s="39" t="s">
        <v>0</v>
      </c>
      <c r="J179" s="39" t="s">
        <v>0</v>
      </c>
      <c r="K179" s="39" t="s">
        <v>0</v>
      </c>
      <c r="L179" s="39" t="s">
        <v>0</v>
      </c>
      <c r="M179" s="117">
        <f t="shared" si="44"/>
        <v>24233434.900000002</v>
      </c>
      <c r="N179" s="117">
        <f t="shared" si="44"/>
        <v>6265035.8099999996</v>
      </c>
      <c r="O179" s="117">
        <f t="shared" si="44"/>
        <v>6353495.8099999996</v>
      </c>
      <c r="P179" s="118">
        <f t="shared" si="27"/>
        <v>0.26217892082644872</v>
      </c>
    </row>
    <row r="180" spans="1:16" s="30" customFormat="1" ht="54" customHeight="1" x14ac:dyDescent="0.2">
      <c r="A180" s="39" t="s">
        <v>304</v>
      </c>
      <c r="B180" s="39" t="s">
        <v>91</v>
      </c>
      <c r="C180" s="39" t="s">
        <v>28</v>
      </c>
      <c r="D180" s="39" t="s">
        <v>91</v>
      </c>
      <c r="E180" s="39" t="s">
        <v>75</v>
      </c>
      <c r="F180" s="39" t="s">
        <v>0</v>
      </c>
      <c r="G180" s="39" t="s">
        <v>0</v>
      </c>
      <c r="H180" s="39" t="s">
        <v>0</v>
      </c>
      <c r="I180" s="39" t="s">
        <v>0</v>
      </c>
      <c r="J180" s="39" t="s">
        <v>0</v>
      </c>
      <c r="K180" s="39" t="s">
        <v>0</v>
      </c>
      <c r="L180" s="39" t="s">
        <v>0</v>
      </c>
      <c r="M180" s="117">
        <f t="shared" si="44"/>
        <v>24233434.900000002</v>
      </c>
      <c r="N180" s="117">
        <f t="shared" si="44"/>
        <v>6265035.8099999996</v>
      </c>
      <c r="O180" s="117">
        <f t="shared" si="44"/>
        <v>6353495.8099999996</v>
      </c>
      <c r="P180" s="118">
        <f t="shared" ref="P180:P214" si="45">O180/M180</f>
        <v>0.26217892082644872</v>
      </c>
    </row>
    <row r="181" spans="1:16" s="30" customFormat="1" ht="15" customHeight="1" x14ac:dyDescent="0.2">
      <c r="A181" s="39" t="s">
        <v>120</v>
      </c>
      <c r="B181" s="39" t="s">
        <v>91</v>
      </c>
      <c r="C181" s="39" t="s">
        <v>28</v>
      </c>
      <c r="D181" s="39" t="s">
        <v>91</v>
      </c>
      <c r="E181" s="39" t="s">
        <v>75</v>
      </c>
      <c r="F181" s="39" t="s">
        <v>22</v>
      </c>
      <c r="G181" s="39" t="s">
        <v>0</v>
      </c>
      <c r="H181" s="39" t="s">
        <v>0</v>
      </c>
      <c r="I181" s="39" t="s">
        <v>0</v>
      </c>
      <c r="J181" s="39" t="s">
        <v>0</v>
      </c>
      <c r="K181" s="39" t="s">
        <v>0</v>
      </c>
      <c r="L181" s="39" t="s">
        <v>0</v>
      </c>
      <c r="M181" s="117">
        <f t="shared" si="44"/>
        <v>24233434.900000002</v>
      </c>
      <c r="N181" s="117">
        <f t="shared" si="44"/>
        <v>6265035.8099999996</v>
      </c>
      <c r="O181" s="117">
        <f t="shared" si="44"/>
        <v>6353495.8099999996</v>
      </c>
      <c r="P181" s="118">
        <f t="shared" si="45"/>
        <v>0.26217892082644872</v>
      </c>
    </row>
    <row r="182" spans="1:16" s="30" customFormat="1" ht="21.75" customHeight="1" x14ac:dyDescent="0.2">
      <c r="A182" s="39" t="s">
        <v>121</v>
      </c>
      <c r="B182" s="39" t="s">
        <v>91</v>
      </c>
      <c r="C182" s="39" t="s">
        <v>28</v>
      </c>
      <c r="D182" s="39" t="s">
        <v>91</v>
      </c>
      <c r="E182" s="39" t="s">
        <v>75</v>
      </c>
      <c r="F182" s="39" t="s">
        <v>22</v>
      </c>
      <c r="G182" s="39" t="s">
        <v>34</v>
      </c>
      <c r="H182" s="39" t="s">
        <v>0</v>
      </c>
      <c r="I182" s="39" t="s">
        <v>0</v>
      </c>
      <c r="J182" s="39" t="s">
        <v>0</v>
      </c>
      <c r="K182" s="39" t="s">
        <v>0</v>
      </c>
      <c r="L182" s="39" t="s">
        <v>0</v>
      </c>
      <c r="M182" s="117">
        <f t="shared" si="44"/>
        <v>24233434.900000002</v>
      </c>
      <c r="N182" s="117">
        <f t="shared" si="44"/>
        <v>6265035.8099999996</v>
      </c>
      <c r="O182" s="117">
        <f t="shared" si="44"/>
        <v>6353495.8099999996</v>
      </c>
      <c r="P182" s="118">
        <f t="shared" si="45"/>
        <v>0.26217892082644872</v>
      </c>
    </row>
    <row r="183" spans="1:16" s="30" customFormat="1" ht="35.25" customHeight="1" x14ac:dyDescent="0.2">
      <c r="A183" s="39" t="s">
        <v>35</v>
      </c>
      <c r="B183" s="39" t="s">
        <v>91</v>
      </c>
      <c r="C183" s="39" t="s">
        <v>28</v>
      </c>
      <c r="D183" s="39" t="s">
        <v>91</v>
      </c>
      <c r="E183" s="39" t="s">
        <v>75</v>
      </c>
      <c r="F183" s="39" t="s">
        <v>22</v>
      </c>
      <c r="G183" s="39" t="s">
        <v>34</v>
      </c>
      <c r="H183" s="39" t="s">
        <v>36</v>
      </c>
      <c r="I183" s="39" t="s">
        <v>0</v>
      </c>
      <c r="J183" s="39" t="s">
        <v>0</v>
      </c>
      <c r="K183" s="39" t="s">
        <v>0</v>
      </c>
      <c r="L183" s="39" t="s">
        <v>0</v>
      </c>
      <c r="M183" s="117">
        <f t="shared" si="44"/>
        <v>24233434.900000002</v>
      </c>
      <c r="N183" s="117">
        <f t="shared" si="44"/>
        <v>6265035.8099999996</v>
      </c>
      <c r="O183" s="117">
        <f t="shared" si="44"/>
        <v>6353495.8099999996</v>
      </c>
      <c r="P183" s="118">
        <f t="shared" si="45"/>
        <v>0.26217892082644872</v>
      </c>
    </row>
    <row r="184" spans="1:16" s="30" customFormat="1" ht="37.5" customHeight="1" x14ac:dyDescent="0.2">
      <c r="A184" s="39" t="s">
        <v>37</v>
      </c>
      <c r="B184" s="39" t="s">
        <v>91</v>
      </c>
      <c r="C184" s="39" t="s">
        <v>28</v>
      </c>
      <c r="D184" s="39" t="s">
        <v>91</v>
      </c>
      <c r="E184" s="39" t="s">
        <v>75</v>
      </c>
      <c r="F184" s="39" t="s">
        <v>22</v>
      </c>
      <c r="G184" s="39" t="s">
        <v>34</v>
      </c>
      <c r="H184" s="39" t="s">
        <v>36</v>
      </c>
      <c r="I184" s="39" t="s">
        <v>76</v>
      </c>
      <c r="J184" s="39" t="s">
        <v>0</v>
      </c>
      <c r="K184" s="39" t="s">
        <v>0</v>
      </c>
      <c r="L184" s="39" t="s">
        <v>0</v>
      </c>
      <c r="M184" s="117">
        <f>M185+M186+M187+M188</f>
        <v>24233434.900000002</v>
      </c>
      <c r="N184" s="117">
        <f t="shared" ref="N184:O184" si="46">N185+N186+N187+N188</f>
        <v>6265035.8099999996</v>
      </c>
      <c r="O184" s="117">
        <f t="shared" si="46"/>
        <v>6353495.8099999996</v>
      </c>
      <c r="P184" s="118">
        <f t="shared" si="45"/>
        <v>0.26217892082644872</v>
      </c>
    </row>
    <row r="185" spans="1:16" s="30" customFormat="1" ht="78.75" x14ac:dyDescent="0.2">
      <c r="A185" s="40" t="s">
        <v>122</v>
      </c>
      <c r="B185" s="40" t="s">
        <v>91</v>
      </c>
      <c r="C185" s="40" t="s">
        <v>28</v>
      </c>
      <c r="D185" s="40" t="s">
        <v>91</v>
      </c>
      <c r="E185" s="40" t="s">
        <v>75</v>
      </c>
      <c r="F185" s="40" t="s">
        <v>22</v>
      </c>
      <c r="G185" s="40" t="s">
        <v>34</v>
      </c>
      <c r="H185" s="40" t="s">
        <v>36</v>
      </c>
      <c r="I185" s="40" t="s">
        <v>76</v>
      </c>
      <c r="J185" s="125" t="s">
        <v>123</v>
      </c>
      <c r="K185" s="125" t="s">
        <v>124</v>
      </c>
      <c r="L185" s="125">
        <v>2018</v>
      </c>
      <c r="M185" s="124">
        <f>9631836.71+2143923.77+5856076.23</f>
        <v>17631836.710000001</v>
      </c>
      <c r="N185" s="124">
        <v>50000</v>
      </c>
      <c r="O185" s="124">
        <v>138460</v>
      </c>
      <c r="P185" s="126">
        <f t="shared" si="45"/>
        <v>7.8528404202763274E-3</v>
      </c>
    </row>
    <row r="186" spans="1:16" s="30" customFormat="1" ht="63" x14ac:dyDescent="0.2">
      <c r="A186" s="40" t="s">
        <v>352</v>
      </c>
      <c r="B186" s="40" t="s">
        <v>91</v>
      </c>
      <c r="C186" s="40" t="s">
        <v>28</v>
      </c>
      <c r="D186" s="40" t="s">
        <v>91</v>
      </c>
      <c r="E186" s="40" t="s">
        <v>75</v>
      </c>
      <c r="F186" s="40" t="s">
        <v>22</v>
      </c>
      <c r="G186" s="40" t="s">
        <v>34</v>
      </c>
      <c r="H186" s="40" t="s">
        <v>36</v>
      </c>
      <c r="I186" s="40" t="s">
        <v>76</v>
      </c>
      <c r="J186" s="125" t="s">
        <v>85</v>
      </c>
      <c r="K186" s="125">
        <v>40</v>
      </c>
      <c r="L186" s="125">
        <v>2018</v>
      </c>
      <c r="M186" s="124">
        <v>18195.599999999999</v>
      </c>
      <c r="N186" s="124">
        <v>18195.599999999999</v>
      </c>
      <c r="O186" s="124">
        <v>18195.599999999999</v>
      </c>
      <c r="P186" s="126">
        <f t="shared" si="45"/>
        <v>1</v>
      </c>
    </row>
    <row r="187" spans="1:16" s="30" customFormat="1" ht="47.25" x14ac:dyDescent="0.2">
      <c r="A187" s="40" t="s">
        <v>353</v>
      </c>
      <c r="B187" s="40" t="s">
        <v>91</v>
      </c>
      <c r="C187" s="40" t="s">
        <v>28</v>
      </c>
      <c r="D187" s="40" t="s">
        <v>91</v>
      </c>
      <c r="E187" s="40" t="s">
        <v>75</v>
      </c>
      <c r="F187" s="40" t="s">
        <v>22</v>
      </c>
      <c r="G187" s="40" t="s">
        <v>34</v>
      </c>
      <c r="H187" s="40" t="s">
        <v>36</v>
      </c>
      <c r="I187" s="40" t="s">
        <v>76</v>
      </c>
      <c r="J187" s="125" t="s">
        <v>85</v>
      </c>
      <c r="K187" s="125" t="s">
        <v>125</v>
      </c>
      <c r="L187" s="123">
        <v>2018</v>
      </c>
      <c r="M187" s="124">
        <v>6438372.5899999999</v>
      </c>
      <c r="N187" s="124">
        <v>6196840.21</v>
      </c>
      <c r="O187" s="124">
        <v>6196840.21</v>
      </c>
      <c r="P187" s="126">
        <f t="shared" si="45"/>
        <v>0.96248549200536404</v>
      </c>
    </row>
    <row r="188" spans="1:16" s="30" customFormat="1" ht="31.5" x14ac:dyDescent="0.2">
      <c r="A188" s="40" t="s">
        <v>455</v>
      </c>
      <c r="B188" s="40" t="s">
        <v>91</v>
      </c>
      <c r="C188" s="40" t="s">
        <v>28</v>
      </c>
      <c r="D188" s="40" t="s">
        <v>91</v>
      </c>
      <c r="E188" s="40" t="s">
        <v>75</v>
      </c>
      <c r="F188" s="40" t="s">
        <v>22</v>
      </c>
      <c r="G188" s="40" t="s">
        <v>34</v>
      </c>
      <c r="H188" s="40" t="s">
        <v>36</v>
      </c>
      <c r="I188" s="40" t="s">
        <v>76</v>
      </c>
      <c r="J188" s="125" t="s">
        <v>85</v>
      </c>
      <c r="K188" s="125">
        <v>25</v>
      </c>
      <c r="L188" s="123" t="s">
        <v>318</v>
      </c>
      <c r="M188" s="124">
        <v>145030</v>
      </c>
      <c r="N188" s="124">
        <v>0</v>
      </c>
      <c r="O188" s="124">
        <v>0</v>
      </c>
      <c r="P188" s="126">
        <f t="shared" si="45"/>
        <v>0</v>
      </c>
    </row>
    <row r="189" spans="1:16" s="79" customFormat="1" ht="31.5" x14ac:dyDescent="0.2">
      <c r="A189" s="113" t="s">
        <v>126</v>
      </c>
      <c r="B189" s="113" t="s">
        <v>127</v>
      </c>
      <c r="C189" s="113" t="s">
        <v>0</v>
      </c>
      <c r="D189" s="113" t="s">
        <v>0</v>
      </c>
      <c r="E189" s="113" t="s">
        <v>0</v>
      </c>
      <c r="F189" s="113" t="s">
        <v>0</v>
      </c>
      <c r="G189" s="113" t="s">
        <v>0</v>
      </c>
      <c r="H189" s="113" t="s">
        <v>0</v>
      </c>
      <c r="I189" s="113" t="s">
        <v>0</v>
      </c>
      <c r="J189" s="113" t="s">
        <v>0</v>
      </c>
      <c r="K189" s="113" t="s">
        <v>0</v>
      </c>
      <c r="L189" s="113" t="s">
        <v>0</v>
      </c>
      <c r="M189" s="117">
        <f t="shared" ref="M189:O192" si="47">M190</f>
        <v>240423755.36000001</v>
      </c>
      <c r="N189" s="117">
        <f t="shared" si="47"/>
        <v>147206392.25</v>
      </c>
      <c r="O189" s="117">
        <f t="shared" si="47"/>
        <v>142797241.93000001</v>
      </c>
      <c r="P189" s="118">
        <f t="shared" si="45"/>
        <v>0.59393981978270682</v>
      </c>
    </row>
    <row r="190" spans="1:16" s="79" customFormat="1" ht="31.5" x14ac:dyDescent="0.2">
      <c r="A190" s="113" t="s">
        <v>128</v>
      </c>
      <c r="B190" s="113" t="s">
        <v>127</v>
      </c>
      <c r="C190" s="113" t="s">
        <v>28</v>
      </c>
      <c r="D190" s="113" t="s">
        <v>81</v>
      </c>
      <c r="E190" s="113" t="s">
        <v>0</v>
      </c>
      <c r="F190" s="113" t="s">
        <v>0</v>
      </c>
      <c r="G190" s="113" t="s">
        <v>0</v>
      </c>
      <c r="H190" s="113" t="s">
        <v>0</v>
      </c>
      <c r="I190" s="113" t="s">
        <v>0</v>
      </c>
      <c r="J190" s="113" t="s">
        <v>0</v>
      </c>
      <c r="K190" s="113" t="s">
        <v>0</v>
      </c>
      <c r="L190" s="113" t="s">
        <v>0</v>
      </c>
      <c r="M190" s="117">
        <f t="shared" si="47"/>
        <v>240423755.36000001</v>
      </c>
      <c r="N190" s="117">
        <f t="shared" si="47"/>
        <v>147206392.25</v>
      </c>
      <c r="O190" s="117">
        <f t="shared" si="47"/>
        <v>142797241.93000001</v>
      </c>
      <c r="P190" s="118">
        <f t="shared" si="45"/>
        <v>0.59393981978270682</v>
      </c>
    </row>
    <row r="191" spans="1:16" s="79" customFormat="1" ht="18.75" customHeight="1" x14ac:dyDescent="0.2">
      <c r="A191" s="113" t="s">
        <v>315</v>
      </c>
      <c r="B191" s="113" t="s">
        <v>127</v>
      </c>
      <c r="C191" s="113" t="s">
        <v>28</v>
      </c>
      <c r="D191" s="113" t="s">
        <v>81</v>
      </c>
      <c r="E191" s="113" t="s">
        <v>75</v>
      </c>
      <c r="F191" s="113" t="s">
        <v>0</v>
      </c>
      <c r="G191" s="113" t="s">
        <v>0</v>
      </c>
      <c r="H191" s="113" t="s">
        <v>0</v>
      </c>
      <c r="I191" s="113" t="s">
        <v>0</v>
      </c>
      <c r="J191" s="113" t="s">
        <v>0</v>
      </c>
      <c r="K191" s="113" t="s">
        <v>0</v>
      </c>
      <c r="L191" s="113" t="s">
        <v>0</v>
      </c>
      <c r="M191" s="117">
        <f t="shared" si="47"/>
        <v>240423755.36000001</v>
      </c>
      <c r="N191" s="117">
        <f t="shared" si="47"/>
        <v>147206392.25</v>
      </c>
      <c r="O191" s="117">
        <f t="shared" si="47"/>
        <v>142797241.93000001</v>
      </c>
      <c r="P191" s="118">
        <f t="shared" si="45"/>
        <v>0.59393981978270682</v>
      </c>
    </row>
    <row r="192" spans="1:16" s="79" customFormat="1" ht="51.75" customHeight="1" x14ac:dyDescent="0.2">
      <c r="A192" s="113" t="s">
        <v>304</v>
      </c>
      <c r="B192" s="113" t="s">
        <v>127</v>
      </c>
      <c r="C192" s="113" t="s">
        <v>28</v>
      </c>
      <c r="D192" s="113" t="s">
        <v>81</v>
      </c>
      <c r="E192" s="113" t="s">
        <v>75</v>
      </c>
      <c r="F192" s="113" t="s">
        <v>0</v>
      </c>
      <c r="G192" s="113" t="s">
        <v>0</v>
      </c>
      <c r="H192" s="113" t="s">
        <v>0</v>
      </c>
      <c r="I192" s="113" t="s">
        <v>0</v>
      </c>
      <c r="J192" s="113" t="s">
        <v>0</v>
      </c>
      <c r="K192" s="113" t="s">
        <v>0</v>
      </c>
      <c r="L192" s="113" t="s">
        <v>0</v>
      </c>
      <c r="M192" s="117">
        <f t="shared" si="47"/>
        <v>240423755.36000001</v>
      </c>
      <c r="N192" s="117">
        <f t="shared" si="47"/>
        <v>147206392.25</v>
      </c>
      <c r="O192" s="117">
        <f t="shared" si="47"/>
        <v>142797241.93000001</v>
      </c>
      <c r="P192" s="118">
        <f t="shared" si="45"/>
        <v>0.59393981978270682</v>
      </c>
    </row>
    <row r="193" spans="1:17" s="79" customFormat="1" ht="17.25" customHeight="1" x14ac:dyDescent="0.2">
      <c r="A193" s="113" t="s">
        <v>129</v>
      </c>
      <c r="B193" s="113" t="s">
        <v>127</v>
      </c>
      <c r="C193" s="113" t="s">
        <v>28</v>
      </c>
      <c r="D193" s="113" t="s">
        <v>81</v>
      </c>
      <c r="E193" s="113" t="s">
        <v>75</v>
      </c>
      <c r="F193" s="113" t="s">
        <v>23</v>
      </c>
      <c r="G193" s="113" t="s">
        <v>0</v>
      </c>
      <c r="H193" s="113" t="s">
        <v>0</v>
      </c>
      <c r="I193" s="113" t="s">
        <v>0</v>
      </c>
      <c r="J193" s="113" t="s">
        <v>0</v>
      </c>
      <c r="K193" s="113" t="s">
        <v>0</v>
      </c>
      <c r="L193" s="113" t="s">
        <v>0</v>
      </c>
      <c r="M193" s="117">
        <f>M194+M198</f>
        <v>240423755.36000001</v>
      </c>
      <c r="N193" s="117">
        <f>N194+N198</f>
        <v>147206392.25</v>
      </c>
      <c r="O193" s="117">
        <f>O194+O198</f>
        <v>142797241.93000001</v>
      </c>
      <c r="P193" s="118">
        <f t="shared" si="45"/>
        <v>0.59393981978270682</v>
      </c>
    </row>
    <row r="194" spans="1:17" s="79" customFormat="1" ht="12.75" customHeight="1" x14ac:dyDescent="0.2">
      <c r="A194" s="113" t="s">
        <v>130</v>
      </c>
      <c r="B194" s="113" t="s">
        <v>127</v>
      </c>
      <c r="C194" s="113" t="s">
        <v>28</v>
      </c>
      <c r="D194" s="113" t="s">
        <v>81</v>
      </c>
      <c r="E194" s="113" t="s">
        <v>75</v>
      </c>
      <c r="F194" s="113" t="s">
        <v>23</v>
      </c>
      <c r="G194" s="113" t="s">
        <v>70</v>
      </c>
      <c r="H194" s="113" t="s">
        <v>0</v>
      </c>
      <c r="I194" s="113" t="s">
        <v>0</v>
      </c>
      <c r="J194" s="113" t="s">
        <v>0</v>
      </c>
      <c r="K194" s="113" t="s">
        <v>0</v>
      </c>
      <c r="L194" s="113" t="s">
        <v>0</v>
      </c>
      <c r="M194" s="117">
        <f t="shared" ref="M194:O196" si="48">M195</f>
        <v>79046281.75</v>
      </c>
      <c r="N194" s="117">
        <f t="shared" si="48"/>
        <v>74287658.079999998</v>
      </c>
      <c r="O194" s="117">
        <f t="shared" si="48"/>
        <v>73666538.819999993</v>
      </c>
      <c r="P194" s="118">
        <f t="shared" si="45"/>
        <v>0.93194185974471844</v>
      </c>
    </row>
    <row r="195" spans="1:17" s="79" customFormat="1" ht="34.5" customHeight="1" x14ac:dyDescent="0.2">
      <c r="A195" s="113" t="s">
        <v>35</v>
      </c>
      <c r="B195" s="113" t="s">
        <v>127</v>
      </c>
      <c r="C195" s="113" t="s">
        <v>28</v>
      </c>
      <c r="D195" s="113" t="s">
        <v>81</v>
      </c>
      <c r="E195" s="113" t="s">
        <v>75</v>
      </c>
      <c r="F195" s="113" t="s">
        <v>23</v>
      </c>
      <c r="G195" s="113" t="s">
        <v>70</v>
      </c>
      <c r="H195" s="113" t="s">
        <v>36</v>
      </c>
      <c r="I195" s="113" t="s">
        <v>0</v>
      </c>
      <c r="J195" s="113" t="s">
        <v>0</v>
      </c>
      <c r="K195" s="113" t="s">
        <v>0</v>
      </c>
      <c r="L195" s="113" t="s">
        <v>0</v>
      </c>
      <c r="M195" s="117">
        <f t="shared" si="48"/>
        <v>79046281.75</v>
      </c>
      <c r="N195" s="117">
        <f t="shared" si="48"/>
        <v>74287658.079999998</v>
      </c>
      <c r="O195" s="117">
        <f t="shared" si="48"/>
        <v>73666538.819999993</v>
      </c>
      <c r="P195" s="118">
        <f t="shared" si="45"/>
        <v>0.93194185974471844</v>
      </c>
    </row>
    <row r="196" spans="1:17" s="79" customFormat="1" ht="32.25" customHeight="1" x14ac:dyDescent="0.2">
      <c r="A196" s="113" t="s">
        <v>37</v>
      </c>
      <c r="B196" s="113" t="s">
        <v>127</v>
      </c>
      <c r="C196" s="113" t="s">
        <v>28</v>
      </c>
      <c r="D196" s="113" t="s">
        <v>81</v>
      </c>
      <c r="E196" s="113" t="s">
        <v>75</v>
      </c>
      <c r="F196" s="113" t="s">
        <v>23</v>
      </c>
      <c r="G196" s="113" t="s">
        <v>70</v>
      </c>
      <c r="H196" s="113" t="s">
        <v>36</v>
      </c>
      <c r="I196" s="113" t="s">
        <v>76</v>
      </c>
      <c r="J196" s="113" t="s">
        <v>0</v>
      </c>
      <c r="K196" s="113" t="s">
        <v>0</v>
      </c>
      <c r="L196" s="113" t="s">
        <v>0</v>
      </c>
      <c r="M196" s="117">
        <f t="shared" si="48"/>
        <v>79046281.75</v>
      </c>
      <c r="N196" s="117">
        <f t="shared" si="48"/>
        <v>74287658.079999998</v>
      </c>
      <c r="O196" s="117">
        <f t="shared" si="48"/>
        <v>73666538.819999993</v>
      </c>
      <c r="P196" s="118">
        <f t="shared" si="45"/>
        <v>0.93194185974471844</v>
      </c>
    </row>
    <row r="197" spans="1:17" s="79" customFormat="1" ht="34.35" customHeight="1" x14ac:dyDescent="0.2">
      <c r="A197" s="120" t="s">
        <v>131</v>
      </c>
      <c r="B197" s="120" t="s">
        <v>127</v>
      </c>
      <c r="C197" s="120" t="s">
        <v>28</v>
      </c>
      <c r="D197" s="120" t="s">
        <v>81</v>
      </c>
      <c r="E197" s="120" t="s">
        <v>75</v>
      </c>
      <c r="F197" s="120" t="s">
        <v>23</v>
      </c>
      <c r="G197" s="120" t="s">
        <v>70</v>
      </c>
      <c r="H197" s="120" t="s">
        <v>36</v>
      </c>
      <c r="I197" s="120" t="s">
        <v>76</v>
      </c>
      <c r="J197" s="122" t="s">
        <v>132</v>
      </c>
      <c r="K197" s="122" t="s">
        <v>133</v>
      </c>
      <c r="L197" s="122" t="s">
        <v>319</v>
      </c>
      <c r="M197" s="124">
        <f>62246281.75+16800000</f>
        <v>79046281.75</v>
      </c>
      <c r="N197" s="124">
        <v>74287658.079999998</v>
      </c>
      <c r="O197" s="124">
        <v>73666538.819999993</v>
      </c>
      <c r="P197" s="126">
        <f t="shared" si="45"/>
        <v>0.93194185974471844</v>
      </c>
    </row>
    <row r="198" spans="1:17" s="79" customFormat="1" ht="15" customHeight="1" x14ac:dyDescent="0.2">
      <c r="A198" s="113" t="s">
        <v>134</v>
      </c>
      <c r="B198" s="113" t="s">
        <v>127</v>
      </c>
      <c r="C198" s="113" t="s">
        <v>28</v>
      </c>
      <c r="D198" s="113" t="s">
        <v>81</v>
      </c>
      <c r="E198" s="113" t="s">
        <v>75</v>
      </c>
      <c r="F198" s="113" t="s">
        <v>23</v>
      </c>
      <c r="G198" s="113" t="s">
        <v>34</v>
      </c>
      <c r="H198" s="113" t="s">
        <v>0</v>
      </c>
      <c r="I198" s="113" t="s">
        <v>0</v>
      </c>
      <c r="J198" s="113" t="s">
        <v>0</v>
      </c>
      <c r="K198" s="113" t="s">
        <v>0</v>
      </c>
      <c r="L198" s="113" t="s">
        <v>0</v>
      </c>
      <c r="M198" s="117">
        <f>M200+M203</f>
        <v>161377473.61000001</v>
      </c>
      <c r="N198" s="117">
        <f t="shared" ref="N198:O198" si="49">N200+N203</f>
        <v>72918734.170000017</v>
      </c>
      <c r="O198" s="117">
        <f t="shared" si="49"/>
        <v>69130703.110000014</v>
      </c>
      <c r="P198" s="118">
        <f t="shared" si="45"/>
        <v>0.42837889058213774</v>
      </c>
    </row>
    <row r="199" spans="1:17" s="79" customFormat="1" ht="36.75" customHeight="1" x14ac:dyDescent="0.2">
      <c r="A199" s="113" t="s">
        <v>35</v>
      </c>
      <c r="B199" s="113" t="s">
        <v>127</v>
      </c>
      <c r="C199" s="113" t="s">
        <v>28</v>
      </c>
      <c r="D199" s="113" t="s">
        <v>81</v>
      </c>
      <c r="E199" s="113" t="s">
        <v>75</v>
      </c>
      <c r="F199" s="113" t="s">
        <v>23</v>
      </c>
      <c r="G199" s="113" t="s">
        <v>34</v>
      </c>
      <c r="H199" s="113" t="s">
        <v>36</v>
      </c>
      <c r="I199" s="113" t="s">
        <v>0</v>
      </c>
      <c r="J199" s="113" t="s">
        <v>0</v>
      </c>
      <c r="K199" s="113" t="s">
        <v>0</v>
      </c>
      <c r="L199" s="113" t="s">
        <v>0</v>
      </c>
      <c r="M199" s="117">
        <f>M200</f>
        <v>1000000</v>
      </c>
      <c r="N199" s="117">
        <f t="shared" ref="N199:O199" si="50">N200</f>
        <v>0</v>
      </c>
      <c r="O199" s="117">
        <f t="shared" si="50"/>
        <v>0</v>
      </c>
      <c r="P199" s="118">
        <f t="shared" si="45"/>
        <v>0</v>
      </c>
    </row>
    <row r="200" spans="1:17" s="79" customFormat="1" ht="36.75" customHeight="1" x14ac:dyDescent="0.2">
      <c r="A200" s="113" t="s">
        <v>37</v>
      </c>
      <c r="B200" s="113" t="s">
        <v>127</v>
      </c>
      <c r="C200" s="113" t="s">
        <v>28</v>
      </c>
      <c r="D200" s="113" t="s">
        <v>81</v>
      </c>
      <c r="E200" s="113" t="s">
        <v>75</v>
      </c>
      <c r="F200" s="113" t="s">
        <v>23</v>
      </c>
      <c r="G200" s="113" t="s">
        <v>34</v>
      </c>
      <c r="H200" s="113" t="s">
        <v>36</v>
      </c>
      <c r="I200" s="113" t="s">
        <v>76</v>
      </c>
      <c r="J200" s="113" t="s">
        <v>0</v>
      </c>
      <c r="K200" s="113" t="s">
        <v>0</v>
      </c>
      <c r="L200" s="113" t="s">
        <v>0</v>
      </c>
      <c r="M200" s="117">
        <f>M201</f>
        <v>1000000</v>
      </c>
      <c r="N200" s="117">
        <f t="shared" ref="N200:O200" si="51">N201</f>
        <v>0</v>
      </c>
      <c r="O200" s="117">
        <f t="shared" si="51"/>
        <v>0</v>
      </c>
      <c r="P200" s="118">
        <f t="shared" si="45"/>
        <v>0</v>
      </c>
    </row>
    <row r="201" spans="1:17" s="79" customFormat="1" ht="28.5" customHeight="1" x14ac:dyDescent="0.2">
      <c r="A201" s="120" t="s">
        <v>330</v>
      </c>
      <c r="B201" s="120" t="s">
        <v>127</v>
      </c>
      <c r="C201" s="120" t="s">
        <v>28</v>
      </c>
      <c r="D201" s="120" t="s">
        <v>81</v>
      </c>
      <c r="E201" s="120" t="s">
        <v>75</v>
      </c>
      <c r="F201" s="120" t="s">
        <v>23</v>
      </c>
      <c r="G201" s="120" t="s">
        <v>34</v>
      </c>
      <c r="H201" s="120" t="s">
        <v>36</v>
      </c>
      <c r="I201" s="120" t="s">
        <v>76</v>
      </c>
      <c r="J201" s="122" t="s">
        <v>294</v>
      </c>
      <c r="K201" s="129">
        <v>24194.880000000001</v>
      </c>
      <c r="L201" s="123" t="s">
        <v>412</v>
      </c>
      <c r="M201" s="124">
        <v>1000000</v>
      </c>
      <c r="N201" s="124">
        <v>0</v>
      </c>
      <c r="O201" s="124">
        <v>0</v>
      </c>
      <c r="P201" s="126">
        <f t="shared" si="45"/>
        <v>0</v>
      </c>
      <c r="Q201" s="55"/>
    </row>
    <row r="202" spans="1:17" s="79" customFormat="1" ht="63" x14ac:dyDescent="0.2">
      <c r="A202" s="113" t="s">
        <v>326</v>
      </c>
      <c r="B202" s="113" t="s">
        <v>127</v>
      </c>
      <c r="C202" s="113" t="s">
        <v>28</v>
      </c>
      <c r="D202" s="113" t="s">
        <v>81</v>
      </c>
      <c r="E202" s="113" t="s">
        <v>75</v>
      </c>
      <c r="F202" s="113" t="s">
        <v>23</v>
      </c>
      <c r="G202" s="113" t="s">
        <v>34</v>
      </c>
      <c r="H202" s="113" t="s">
        <v>135</v>
      </c>
      <c r="I202" s="113" t="s">
        <v>0</v>
      </c>
      <c r="J202" s="113" t="s">
        <v>0</v>
      </c>
      <c r="K202" s="113" t="s">
        <v>0</v>
      </c>
      <c r="L202" s="113" t="s">
        <v>0</v>
      </c>
      <c r="M202" s="117">
        <f>M203</f>
        <v>160377473.61000001</v>
      </c>
      <c r="N202" s="117">
        <f t="shared" ref="N202:O202" si="52">N203</f>
        <v>72918734.170000017</v>
      </c>
      <c r="O202" s="117">
        <f t="shared" si="52"/>
        <v>69130703.110000014</v>
      </c>
      <c r="P202" s="118">
        <f t="shared" si="45"/>
        <v>0.43104995704140775</v>
      </c>
    </row>
    <row r="203" spans="1:17" s="79" customFormat="1" ht="36" customHeight="1" x14ac:dyDescent="0.2">
      <c r="A203" s="113" t="s">
        <v>37</v>
      </c>
      <c r="B203" s="113" t="s">
        <v>127</v>
      </c>
      <c r="C203" s="113" t="s">
        <v>28</v>
      </c>
      <c r="D203" s="113" t="s">
        <v>81</v>
      </c>
      <c r="E203" s="113" t="s">
        <v>75</v>
      </c>
      <c r="F203" s="113" t="s">
        <v>23</v>
      </c>
      <c r="G203" s="113" t="s">
        <v>34</v>
      </c>
      <c r="H203" s="113" t="s">
        <v>135</v>
      </c>
      <c r="I203" s="113" t="s">
        <v>76</v>
      </c>
      <c r="J203" s="113" t="s">
        <v>0</v>
      </c>
      <c r="K203" s="113" t="s">
        <v>0</v>
      </c>
      <c r="L203" s="113" t="s">
        <v>0</v>
      </c>
      <c r="M203" s="117">
        <f>M204</f>
        <v>160377473.61000001</v>
      </c>
      <c r="N203" s="117">
        <f t="shared" ref="N203:O203" si="53">N204</f>
        <v>72918734.170000017</v>
      </c>
      <c r="O203" s="117">
        <f t="shared" si="53"/>
        <v>69130703.110000014</v>
      </c>
      <c r="P203" s="118">
        <f t="shared" si="45"/>
        <v>0.43104995704140775</v>
      </c>
    </row>
    <row r="204" spans="1:17" s="79" customFormat="1" ht="36.75" customHeight="1" x14ac:dyDescent="0.2">
      <c r="A204" s="120" t="s">
        <v>136</v>
      </c>
      <c r="B204" s="120" t="s">
        <v>127</v>
      </c>
      <c r="C204" s="120" t="s">
        <v>28</v>
      </c>
      <c r="D204" s="120" t="s">
        <v>81</v>
      </c>
      <c r="E204" s="120" t="s">
        <v>75</v>
      </c>
      <c r="F204" s="120" t="s">
        <v>23</v>
      </c>
      <c r="G204" s="120" t="s">
        <v>34</v>
      </c>
      <c r="H204" s="120" t="s">
        <v>135</v>
      </c>
      <c r="I204" s="120" t="s">
        <v>76</v>
      </c>
      <c r="J204" s="122" t="s">
        <v>88</v>
      </c>
      <c r="K204" s="122" t="s">
        <v>137</v>
      </c>
      <c r="L204" s="122" t="s">
        <v>318</v>
      </c>
      <c r="M204" s="124">
        <v>160377473.61000001</v>
      </c>
      <c r="N204" s="124">
        <f>M204-155000000+67541260.56</f>
        <v>72918734.170000017</v>
      </c>
      <c r="O204" s="124">
        <f>160377473.61-155000000+63753229.5</f>
        <v>69130703.110000014</v>
      </c>
      <c r="P204" s="126">
        <f t="shared" si="45"/>
        <v>0.43104995704140775</v>
      </c>
    </row>
    <row r="205" spans="1:17" s="30" customFormat="1" ht="33.75" customHeight="1" x14ac:dyDescent="0.2">
      <c r="A205" s="39" t="s">
        <v>138</v>
      </c>
      <c r="B205" s="39" t="s">
        <v>139</v>
      </c>
      <c r="C205" s="39" t="s">
        <v>0</v>
      </c>
      <c r="D205" s="39" t="s">
        <v>0</v>
      </c>
      <c r="E205" s="39" t="s">
        <v>0</v>
      </c>
      <c r="F205" s="39" t="s">
        <v>0</v>
      </c>
      <c r="G205" s="39" t="s">
        <v>0</v>
      </c>
      <c r="H205" s="39" t="s">
        <v>0</v>
      </c>
      <c r="I205" s="39" t="s">
        <v>0</v>
      </c>
      <c r="J205" s="39" t="s">
        <v>0</v>
      </c>
      <c r="K205" s="39" t="s">
        <v>0</v>
      </c>
      <c r="L205" s="39" t="s">
        <v>0</v>
      </c>
      <c r="M205" s="117">
        <f t="shared" ref="M205:O211" si="54">M206</f>
        <v>67190000</v>
      </c>
      <c r="N205" s="117">
        <f t="shared" si="54"/>
        <v>0</v>
      </c>
      <c r="O205" s="117">
        <f t="shared" si="54"/>
        <v>0</v>
      </c>
      <c r="P205" s="118">
        <f t="shared" si="45"/>
        <v>0</v>
      </c>
    </row>
    <row r="206" spans="1:17" s="30" customFormat="1" ht="36" customHeight="1" x14ac:dyDescent="0.2">
      <c r="A206" s="39" t="s">
        <v>140</v>
      </c>
      <c r="B206" s="39" t="s">
        <v>139</v>
      </c>
      <c r="C206" s="39" t="s">
        <v>14</v>
      </c>
      <c r="D206" s="39" t="s">
        <v>0</v>
      </c>
      <c r="E206" s="39" t="s">
        <v>0</v>
      </c>
      <c r="F206" s="39" t="s">
        <v>0</v>
      </c>
      <c r="G206" s="39" t="s">
        <v>0</v>
      </c>
      <c r="H206" s="39" t="s">
        <v>0</v>
      </c>
      <c r="I206" s="39" t="s">
        <v>0</v>
      </c>
      <c r="J206" s="39" t="s">
        <v>0</v>
      </c>
      <c r="K206" s="39" t="s">
        <v>0</v>
      </c>
      <c r="L206" s="39" t="s">
        <v>0</v>
      </c>
      <c r="M206" s="117">
        <f t="shared" si="54"/>
        <v>67190000</v>
      </c>
      <c r="N206" s="117">
        <f t="shared" si="54"/>
        <v>0</v>
      </c>
      <c r="O206" s="117">
        <f t="shared" si="54"/>
        <v>0</v>
      </c>
      <c r="P206" s="118">
        <f t="shared" si="45"/>
        <v>0</v>
      </c>
    </row>
    <row r="207" spans="1:17" s="30" customFormat="1" ht="50.25" customHeight="1" x14ac:dyDescent="0.2">
      <c r="A207" s="39" t="s">
        <v>141</v>
      </c>
      <c r="B207" s="39" t="s">
        <v>139</v>
      </c>
      <c r="C207" s="39" t="s">
        <v>14</v>
      </c>
      <c r="D207" s="39" t="s">
        <v>142</v>
      </c>
      <c r="E207" s="39" t="s">
        <v>0</v>
      </c>
      <c r="F207" s="39" t="s">
        <v>0</v>
      </c>
      <c r="G207" s="39" t="s">
        <v>0</v>
      </c>
      <c r="H207" s="39" t="s">
        <v>0</v>
      </c>
      <c r="I207" s="39" t="s">
        <v>0</v>
      </c>
      <c r="J207" s="39" t="s">
        <v>0</v>
      </c>
      <c r="K207" s="39" t="s">
        <v>0</v>
      </c>
      <c r="L207" s="39" t="s">
        <v>0</v>
      </c>
      <c r="M207" s="117">
        <f t="shared" si="54"/>
        <v>67190000</v>
      </c>
      <c r="N207" s="117">
        <f t="shared" si="54"/>
        <v>0</v>
      </c>
      <c r="O207" s="117">
        <f t="shared" si="54"/>
        <v>0</v>
      </c>
      <c r="P207" s="118">
        <f t="shared" si="45"/>
        <v>0</v>
      </c>
    </row>
    <row r="208" spans="1:17" s="30" customFormat="1" ht="37.5" customHeight="1" x14ac:dyDescent="0.2">
      <c r="A208" s="39" t="s">
        <v>143</v>
      </c>
      <c r="B208" s="39" t="s">
        <v>139</v>
      </c>
      <c r="C208" s="39" t="s">
        <v>14</v>
      </c>
      <c r="D208" s="39" t="s">
        <v>142</v>
      </c>
      <c r="E208" s="39" t="s">
        <v>144</v>
      </c>
      <c r="F208" s="39" t="s">
        <v>0</v>
      </c>
      <c r="G208" s="39" t="s">
        <v>0</v>
      </c>
      <c r="H208" s="39" t="s">
        <v>0</v>
      </c>
      <c r="I208" s="39" t="s">
        <v>0</v>
      </c>
      <c r="J208" s="39" t="s">
        <v>0</v>
      </c>
      <c r="K208" s="39" t="s">
        <v>0</v>
      </c>
      <c r="L208" s="39" t="s">
        <v>0</v>
      </c>
      <c r="M208" s="117">
        <f t="shared" si="54"/>
        <v>67190000</v>
      </c>
      <c r="N208" s="117">
        <f t="shared" si="54"/>
        <v>0</v>
      </c>
      <c r="O208" s="117">
        <f t="shared" si="54"/>
        <v>0</v>
      </c>
      <c r="P208" s="118">
        <f t="shared" si="45"/>
        <v>0</v>
      </c>
    </row>
    <row r="209" spans="1:16" s="30" customFormat="1" ht="15" customHeight="1" x14ac:dyDescent="0.2">
      <c r="A209" s="39" t="s">
        <v>94</v>
      </c>
      <c r="B209" s="39" t="s">
        <v>139</v>
      </c>
      <c r="C209" s="39" t="s">
        <v>14</v>
      </c>
      <c r="D209" s="39" t="s">
        <v>142</v>
      </c>
      <c r="E209" s="39" t="s">
        <v>144</v>
      </c>
      <c r="F209" s="39" t="s">
        <v>95</v>
      </c>
      <c r="G209" s="39" t="s">
        <v>0</v>
      </c>
      <c r="H209" s="39" t="s">
        <v>0</v>
      </c>
      <c r="I209" s="39" t="s">
        <v>0</v>
      </c>
      <c r="J209" s="39" t="s">
        <v>0</v>
      </c>
      <c r="K209" s="39" t="s">
        <v>0</v>
      </c>
      <c r="L209" s="39" t="s">
        <v>0</v>
      </c>
      <c r="M209" s="117">
        <f t="shared" si="54"/>
        <v>67190000</v>
      </c>
      <c r="N209" s="117">
        <f t="shared" si="54"/>
        <v>0</v>
      </c>
      <c r="O209" s="117">
        <f t="shared" si="54"/>
        <v>0</v>
      </c>
      <c r="P209" s="118">
        <f t="shared" si="45"/>
        <v>0</v>
      </c>
    </row>
    <row r="210" spans="1:16" s="30" customFormat="1" ht="15" customHeight="1" x14ac:dyDescent="0.2">
      <c r="A210" s="39" t="s">
        <v>145</v>
      </c>
      <c r="B210" s="39" t="s">
        <v>139</v>
      </c>
      <c r="C210" s="39" t="s">
        <v>14</v>
      </c>
      <c r="D210" s="39" t="s">
        <v>142</v>
      </c>
      <c r="E210" s="39" t="s">
        <v>144</v>
      </c>
      <c r="F210" s="39" t="s">
        <v>95</v>
      </c>
      <c r="G210" s="39" t="s">
        <v>68</v>
      </c>
      <c r="H210" s="39" t="s">
        <v>0</v>
      </c>
      <c r="I210" s="39" t="s">
        <v>0</v>
      </c>
      <c r="J210" s="39" t="s">
        <v>0</v>
      </c>
      <c r="K210" s="39" t="s">
        <v>0</v>
      </c>
      <c r="L210" s="39" t="s">
        <v>0</v>
      </c>
      <c r="M210" s="117">
        <f t="shared" si="54"/>
        <v>67190000</v>
      </c>
      <c r="N210" s="117">
        <f t="shared" si="54"/>
        <v>0</v>
      </c>
      <c r="O210" s="117">
        <f t="shared" si="54"/>
        <v>0</v>
      </c>
      <c r="P210" s="118">
        <f t="shared" si="45"/>
        <v>0</v>
      </c>
    </row>
    <row r="211" spans="1:16" s="30" customFormat="1" ht="32.25" customHeight="1" x14ac:dyDescent="0.2">
      <c r="A211" s="39" t="s">
        <v>35</v>
      </c>
      <c r="B211" s="39" t="s">
        <v>139</v>
      </c>
      <c r="C211" s="39" t="s">
        <v>14</v>
      </c>
      <c r="D211" s="39" t="s">
        <v>142</v>
      </c>
      <c r="E211" s="39" t="s">
        <v>144</v>
      </c>
      <c r="F211" s="39" t="s">
        <v>95</v>
      </c>
      <c r="G211" s="39" t="s">
        <v>68</v>
      </c>
      <c r="H211" s="39" t="s">
        <v>36</v>
      </c>
      <c r="I211" s="39" t="s">
        <v>0</v>
      </c>
      <c r="J211" s="39" t="s">
        <v>0</v>
      </c>
      <c r="K211" s="39" t="s">
        <v>0</v>
      </c>
      <c r="L211" s="39" t="s">
        <v>0</v>
      </c>
      <c r="M211" s="117">
        <f t="shared" si="54"/>
        <v>67190000</v>
      </c>
      <c r="N211" s="117">
        <f t="shared" si="54"/>
        <v>0</v>
      </c>
      <c r="O211" s="117">
        <f t="shared" si="54"/>
        <v>0</v>
      </c>
      <c r="P211" s="118">
        <f t="shared" si="45"/>
        <v>0</v>
      </c>
    </row>
    <row r="212" spans="1:16" s="30" customFormat="1" ht="36" customHeight="1" x14ac:dyDescent="0.2">
      <c r="A212" s="39" t="s">
        <v>37</v>
      </c>
      <c r="B212" s="39" t="s">
        <v>139</v>
      </c>
      <c r="C212" s="39" t="s">
        <v>14</v>
      </c>
      <c r="D212" s="39" t="s">
        <v>142</v>
      </c>
      <c r="E212" s="39" t="s">
        <v>144</v>
      </c>
      <c r="F212" s="39" t="s">
        <v>95</v>
      </c>
      <c r="G212" s="39" t="s">
        <v>68</v>
      </c>
      <c r="H212" s="39" t="s">
        <v>36</v>
      </c>
      <c r="I212" s="39" t="s">
        <v>76</v>
      </c>
      <c r="J212" s="39" t="s">
        <v>0</v>
      </c>
      <c r="K212" s="39" t="s">
        <v>0</v>
      </c>
      <c r="L212" s="39" t="s">
        <v>0</v>
      </c>
      <c r="M212" s="117">
        <f>M213+M214</f>
        <v>67190000</v>
      </c>
      <c r="N212" s="117">
        <f>N213+N214</f>
        <v>0</v>
      </c>
      <c r="O212" s="117">
        <f>O213+O214</f>
        <v>0</v>
      </c>
      <c r="P212" s="118">
        <f t="shared" si="45"/>
        <v>0</v>
      </c>
    </row>
    <row r="213" spans="1:16" s="30" customFormat="1" ht="36" customHeight="1" x14ac:dyDescent="0.2">
      <c r="A213" s="40" t="s">
        <v>146</v>
      </c>
      <c r="B213" s="40" t="s">
        <v>139</v>
      </c>
      <c r="C213" s="40" t="s">
        <v>14</v>
      </c>
      <c r="D213" s="40" t="s">
        <v>142</v>
      </c>
      <c r="E213" s="40" t="s">
        <v>144</v>
      </c>
      <c r="F213" s="40" t="s">
        <v>95</v>
      </c>
      <c r="G213" s="40" t="s">
        <v>68</v>
      </c>
      <c r="H213" s="40" t="s">
        <v>36</v>
      </c>
      <c r="I213" s="40" t="s">
        <v>76</v>
      </c>
      <c r="J213" s="125" t="s">
        <v>0</v>
      </c>
      <c r="K213" s="125" t="s">
        <v>0</v>
      </c>
      <c r="L213" s="122" t="s">
        <v>319</v>
      </c>
      <c r="M213" s="124">
        <v>60000000</v>
      </c>
      <c r="N213" s="124">
        <v>0</v>
      </c>
      <c r="O213" s="124">
        <v>0</v>
      </c>
      <c r="P213" s="126">
        <f t="shared" si="45"/>
        <v>0</v>
      </c>
    </row>
    <row r="214" spans="1:16" s="30" customFormat="1" ht="31.5" x14ac:dyDescent="0.2">
      <c r="A214" s="40" t="s">
        <v>414</v>
      </c>
      <c r="B214" s="40" t="s">
        <v>139</v>
      </c>
      <c r="C214" s="40" t="s">
        <v>14</v>
      </c>
      <c r="D214" s="40" t="s">
        <v>142</v>
      </c>
      <c r="E214" s="40" t="s">
        <v>144</v>
      </c>
      <c r="F214" s="40" t="s">
        <v>95</v>
      </c>
      <c r="G214" s="40" t="s">
        <v>68</v>
      </c>
      <c r="H214" s="40" t="s">
        <v>36</v>
      </c>
      <c r="I214" s="40" t="s">
        <v>76</v>
      </c>
      <c r="J214" s="125" t="s">
        <v>85</v>
      </c>
      <c r="K214" s="125">
        <v>100</v>
      </c>
      <c r="L214" s="122" t="s">
        <v>319</v>
      </c>
      <c r="M214" s="124">
        <v>7190000</v>
      </c>
      <c r="N214" s="124">
        <v>0</v>
      </c>
      <c r="O214" s="124">
        <v>0</v>
      </c>
      <c r="P214" s="126">
        <f t="shared" si="45"/>
        <v>0</v>
      </c>
    </row>
    <row r="215" spans="1:16" s="56" customFormat="1" ht="15.75" x14ac:dyDescent="0.2"/>
    <row r="216" spans="1:16" s="56" customFormat="1" ht="15.75" x14ac:dyDescent="0.2"/>
    <row r="217" spans="1:16" s="56" customFormat="1" ht="23.25" customHeight="1" x14ac:dyDescent="0.2">
      <c r="A217" s="135" t="s">
        <v>420</v>
      </c>
      <c r="B217" s="135"/>
      <c r="C217" s="135"/>
      <c r="D217" s="135"/>
      <c r="E217" s="135"/>
      <c r="F217" s="135"/>
      <c r="G217" s="135"/>
      <c r="H217" s="135"/>
      <c r="I217" s="135"/>
      <c r="O217" s="139" t="s">
        <v>421</v>
      </c>
      <c r="P217" s="139"/>
    </row>
    <row r="218" spans="1:16" s="56" customFormat="1" ht="15.75" x14ac:dyDescent="0.2"/>
    <row r="219" spans="1:16" s="56" customFormat="1" ht="6.75" customHeight="1" x14ac:dyDescent="0.2"/>
    <row r="220" spans="1:16" s="56" customFormat="1" ht="15.75" hidden="1" x14ac:dyDescent="0.2"/>
    <row r="221" spans="1:16" s="56" customFormat="1" ht="153" customHeight="1" x14ac:dyDescent="0.2"/>
    <row r="222" spans="1:16" s="56" customFormat="1" ht="15.75" x14ac:dyDescent="0.2">
      <c r="A222" s="56" t="s">
        <v>422</v>
      </c>
    </row>
    <row r="223" spans="1:16" s="56" customFormat="1" ht="15.75" x14ac:dyDescent="0.2">
      <c r="A223" s="56" t="s">
        <v>423</v>
      </c>
    </row>
    <row r="224" spans="1:16" s="56" customFormat="1" ht="15.75" x14ac:dyDescent="0.2"/>
    <row r="225" s="56" customFormat="1" ht="15.75" x14ac:dyDescent="0.2"/>
    <row r="226" s="56" customFormat="1" ht="15.75" x14ac:dyDescent="0.2"/>
    <row r="227" s="56" customFormat="1" ht="15.75" x14ac:dyDescent="0.2"/>
    <row r="228" s="56" customFormat="1" ht="15.75" x14ac:dyDescent="0.2"/>
    <row r="229" s="56" customFormat="1" ht="15.75" x14ac:dyDescent="0.2"/>
    <row r="230" s="56" customFormat="1" ht="15.75" x14ac:dyDescent="0.2"/>
    <row r="231" s="56" customFormat="1" ht="15.75" x14ac:dyDescent="0.2"/>
    <row r="232" s="56" customFormat="1" ht="15.75" x14ac:dyDescent="0.2"/>
    <row r="233" s="56" customFormat="1" ht="15.75" x14ac:dyDescent="0.2"/>
    <row r="234" s="56" customFormat="1" ht="15.75" x14ac:dyDescent="0.2"/>
    <row r="235" s="56" customFormat="1" ht="15.75" x14ac:dyDescent="0.2"/>
    <row r="236" s="56" customFormat="1" ht="15.75" x14ac:dyDescent="0.2"/>
    <row r="237" s="56" customFormat="1" ht="15.75" x14ac:dyDescent="0.2"/>
    <row r="238" s="56" customFormat="1" ht="15.75" x14ac:dyDescent="0.2"/>
    <row r="239" s="56" customFormat="1" ht="15.75" x14ac:dyDescent="0.2"/>
    <row r="240" s="56" customFormat="1" ht="15.75" x14ac:dyDescent="0.2"/>
    <row r="241" s="56" customFormat="1" ht="15.75" x14ac:dyDescent="0.2"/>
    <row r="242" s="56" customFormat="1" ht="15.75" x14ac:dyDescent="0.2"/>
    <row r="243" s="56" customFormat="1" ht="15.75" x14ac:dyDescent="0.2"/>
    <row r="244" s="56" customFormat="1" ht="15.75" x14ac:dyDescent="0.2"/>
    <row r="245" s="56" customFormat="1" ht="15.75" x14ac:dyDescent="0.2"/>
    <row r="246" s="56" customFormat="1" ht="15.75" x14ac:dyDescent="0.2"/>
    <row r="247" s="56" customFormat="1" ht="15.75" x14ac:dyDescent="0.2"/>
    <row r="248" s="56" customFormat="1" ht="15.75" x14ac:dyDescent="0.2"/>
    <row r="249" s="56" customFormat="1" ht="15.75" x14ac:dyDescent="0.2"/>
    <row r="250" s="56" customFormat="1" ht="15.75" x14ac:dyDescent="0.2"/>
    <row r="251" s="56" customFormat="1" ht="15.75" x14ac:dyDescent="0.2"/>
    <row r="252" s="56" customFormat="1" ht="15.75" x14ac:dyDescent="0.2"/>
  </sheetData>
  <autoFilter ref="A5:M213"/>
  <mergeCells count="5">
    <mergeCell ref="A217:I217"/>
    <mergeCell ref="A3:P3"/>
    <mergeCell ref="A1:P1"/>
    <mergeCell ref="A2:P2"/>
    <mergeCell ref="O217:P217"/>
  </mergeCells>
  <pageMargins left="0.39370078740157483" right="0.39370078740157483" top="1.1811023622047245" bottom="0.39370078740157483" header="0.31496062992125984" footer="0.31496062992125984"/>
  <pageSetup paperSize="9" scale="70" fitToHeight="51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24"/>
  <sheetViews>
    <sheetView tabSelected="1" view="pageBreakPreview" zoomScale="89" zoomScaleNormal="100" zoomScaleSheetLayoutView="89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O316" sqref="O316"/>
    </sheetView>
  </sheetViews>
  <sheetFormatPr defaultRowHeight="12.75" x14ac:dyDescent="0.2"/>
  <cols>
    <col min="1" max="1" width="57.5" style="32" customWidth="1"/>
    <col min="2" max="2" width="4.5" style="32" customWidth="1"/>
    <col min="3" max="3" width="4.83203125" style="32" customWidth="1"/>
    <col min="4" max="4" width="5.5" style="32" customWidth="1"/>
    <col min="5" max="5" width="7.6640625" style="32" customWidth="1"/>
    <col min="6" max="6" width="3.83203125" style="32" customWidth="1"/>
    <col min="7" max="7" width="4.1640625" style="32" customWidth="1"/>
    <col min="8" max="8" width="8.6640625" style="32" customWidth="1"/>
    <col min="9" max="9" width="6" style="32" customWidth="1"/>
    <col min="10" max="10" width="10.83203125" style="32" customWidth="1"/>
    <col min="11" max="11" width="9.83203125" style="32" customWidth="1"/>
    <col min="12" max="12" width="10.1640625" style="32" customWidth="1"/>
    <col min="13" max="13" width="19.6640625" style="32" customWidth="1"/>
    <col min="14" max="14" width="18.1640625" style="32" customWidth="1"/>
    <col min="15" max="15" width="17.83203125" style="32" customWidth="1"/>
    <col min="16" max="16" width="14.6640625" style="32" customWidth="1"/>
    <col min="17" max="17" width="21.33203125" style="32" customWidth="1"/>
    <col min="18" max="18" width="27.1640625" style="30" customWidth="1"/>
    <col min="19" max="19" width="23.6640625" style="31" customWidth="1"/>
    <col min="20" max="16384" width="9.33203125" style="32"/>
  </cols>
  <sheetData>
    <row r="1" spans="1:18" ht="23.25" customHeight="1" x14ac:dyDescent="0.2">
      <c r="A1" s="137" t="s">
        <v>419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90"/>
    </row>
    <row r="2" spans="1:18" ht="29.25" customHeight="1" x14ac:dyDescent="0.2">
      <c r="A2" s="138" t="s">
        <v>496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91"/>
    </row>
    <row r="3" spans="1:18" ht="19.5" customHeight="1" x14ac:dyDescent="0.2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92"/>
    </row>
    <row r="4" spans="1:18" ht="35.25" customHeight="1" x14ac:dyDescent="0.2">
      <c r="A4" s="57" t="s">
        <v>400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58" t="s">
        <v>10</v>
      </c>
      <c r="K4" s="58" t="s">
        <v>11</v>
      </c>
      <c r="L4" s="58" t="s">
        <v>12</v>
      </c>
      <c r="M4" s="38" t="s">
        <v>424</v>
      </c>
      <c r="N4" s="38" t="s">
        <v>416</v>
      </c>
      <c r="O4" s="38" t="s">
        <v>417</v>
      </c>
      <c r="P4" s="38" t="s">
        <v>418</v>
      </c>
      <c r="Q4" s="93"/>
    </row>
    <row r="5" spans="1:18" ht="16.5" customHeight="1" x14ac:dyDescent="0.2">
      <c r="A5" s="57" t="s">
        <v>13</v>
      </c>
      <c r="B5" s="57" t="s">
        <v>14</v>
      </c>
      <c r="C5" s="57" t="s">
        <v>15</v>
      </c>
      <c r="D5" s="57" t="s">
        <v>16</v>
      </c>
      <c r="E5" s="57" t="s">
        <v>17</v>
      </c>
      <c r="F5" s="57" t="s">
        <v>18</v>
      </c>
      <c r="G5" s="57" t="s">
        <v>19</v>
      </c>
      <c r="H5" s="57" t="s">
        <v>20</v>
      </c>
      <c r="I5" s="57" t="s">
        <v>21</v>
      </c>
      <c r="J5" s="57" t="s">
        <v>22</v>
      </c>
      <c r="K5" s="57" t="s">
        <v>23</v>
      </c>
      <c r="L5" s="57" t="s">
        <v>24</v>
      </c>
      <c r="M5" s="57" t="s">
        <v>25</v>
      </c>
      <c r="N5" s="57">
        <v>14</v>
      </c>
      <c r="O5" s="57">
        <v>15</v>
      </c>
      <c r="P5" s="57">
        <v>16</v>
      </c>
      <c r="Q5" s="93"/>
    </row>
    <row r="6" spans="1:18" ht="15" customHeight="1" x14ac:dyDescent="0.2">
      <c r="A6" s="39" t="s">
        <v>338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25">
        <f>M296+M286+M184+M95+M63+M22+M7</f>
        <v>2113852384.3799999</v>
      </c>
      <c r="N6" s="25">
        <f>N296+N286+N184+N95+N63+N22+N7</f>
        <v>572784402.79999995</v>
      </c>
      <c r="O6" s="25">
        <f>O296+O286+O184+O95+O63+O22+O7</f>
        <v>580299037.96999991</v>
      </c>
      <c r="P6" s="95">
        <f>O6/M6</f>
        <v>0.27452202540633108</v>
      </c>
      <c r="Q6" s="72"/>
    </row>
    <row r="7" spans="1:18" ht="50.25" customHeight="1" x14ac:dyDescent="0.2">
      <c r="A7" s="41" t="s">
        <v>147</v>
      </c>
      <c r="B7" s="42" t="s">
        <v>68</v>
      </c>
      <c r="C7" s="42" t="s">
        <v>0</v>
      </c>
      <c r="D7" s="42" t="s">
        <v>0</v>
      </c>
      <c r="E7" s="42" t="s">
        <v>0</v>
      </c>
      <c r="F7" s="42" t="s">
        <v>0</v>
      </c>
      <c r="G7" s="42" t="s">
        <v>0</v>
      </c>
      <c r="H7" s="43" t="s">
        <v>0</v>
      </c>
      <c r="I7" s="43" t="s">
        <v>0</v>
      </c>
      <c r="J7" s="43" t="s">
        <v>0</v>
      </c>
      <c r="K7" s="43" t="s">
        <v>0</v>
      </c>
      <c r="L7" s="43" t="s">
        <v>0</v>
      </c>
      <c r="M7" s="44">
        <f>M8</f>
        <v>27065532</v>
      </c>
      <c r="N7" s="44">
        <f t="shared" ref="N7:O7" si="0">N8</f>
        <v>4051750</v>
      </c>
      <c r="O7" s="44">
        <f t="shared" si="0"/>
        <v>4051750</v>
      </c>
      <c r="P7" s="96">
        <f t="shared" ref="P7:P73" si="1">O7/M7</f>
        <v>0.14970147270705783</v>
      </c>
      <c r="Q7" s="72"/>
      <c r="R7" s="59"/>
    </row>
    <row r="8" spans="1:18" ht="84" customHeight="1" x14ac:dyDescent="0.2">
      <c r="A8" s="22" t="s">
        <v>148</v>
      </c>
      <c r="B8" s="34" t="s">
        <v>68</v>
      </c>
      <c r="C8" s="34" t="s">
        <v>28</v>
      </c>
      <c r="D8" s="34" t="s">
        <v>149</v>
      </c>
      <c r="E8" s="34" t="s">
        <v>0</v>
      </c>
      <c r="F8" s="34" t="s">
        <v>0</v>
      </c>
      <c r="G8" s="34" t="s">
        <v>0</v>
      </c>
      <c r="H8" s="35" t="s">
        <v>0</v>
      </c>
      <c r="I8" s="35" t="s">
        <v>0</v>
      </c>
      <c r="J8" s="35" t="s">
        <v>0</v>
      </c>
      <c r="K8" s="35" t="s">
        <v>0</v>
      </c>
      <c r="L8" s="35" t="s">
        <v>0</v>
      </c>
      <c r="M8" s="21">
        <f>M9</f>
        <v>27065532</v>
      </c>
      <c r="N8" s="21">
        <f t="shared" ref="N8:O8" si="2">N9</f>
        <v>4051750</v>
      </c>
      <c r="O8" s="21">
        <f t="shared" si="2"/>
        <v>4051750</v>
      </c>
      <c r="P8" s="97">
        <f t="shared" si="1"/>
        <v>0.14970147270705783</v>
      </c>
      <c r="Q8" s="72"/>
    </row>
    <row r="9" spans="1:18" ht="34.35" customHeight="1" x14ac:dyDescent="0.2">
      <c r="A9" s="22" t="s">
        <v>150</v>
      </c>
      <c r="B9" s="34" t="s">
        <v>68</v>
      </c>
      <c r="C9" s="34" t="s">
        <v>28</v>
      </c>
      <c r="D9" s="34" t="s">
        <v>149</v>
      </c>
      <c r="E9" s="34" t="s">
        <v>151</v>
      </c>
      <c r="F9" s="34" t="s">
        <v>0</v>
      </c>
      <c r="G9" s="34" t="s">
        <v>0</v>
      </c>
      <c r="H9" s="35" t="s">
        <v>0</v>
      </c>
      <c r="I9" s="35" t="s">
        <v>0</v>
      </c>
      <c r="J9" s="35" t="s">
        <v>0</v>
      </c>
      <c r="K9" s="35" t="s">
        <v>0</v>
      </c>
      <c r="L9" s="35" t="s">
        <v>0</v>
      </c>
      <c r="M9" s="21">
        <f>M10</f>
        <v>27065532</v>
      </c>
      <c r="N9" s="21">
        <f t="shared" ref="N9:O9" si="3">N10</f>
        <v>4051750</v>
      </c>
      <c r="O9" s="21">
        <f t="shared" si="3"/>
        <v>4051750</v>
      </c>
      <c r="P9" s="97">
        <f t="shared" si="1"/>
        <v>0.14970147270705783</v>
      </c>
      <c r="Q9" s="72"/>
    </row>
    <row r="10" spans="1:18" ht="15" customHeight="1" x14ac:dyDescent="0.2">
      <c r="A10" s="36" t="s">
        <v>152</v>
      </c>
      <c r="B10" s="34" t="s">
        <v>68</v>
      </c>
      <c r="C10" s="34" t="s">
        <v>28</v>
      </c>
      <c r="D10" s="34" t="s">
        <v>149</v>
      </c>
      <c r="E10" s="34" t="s">
        <v>151</v>
      </c>
      <c r="F10" s="34" t="s">
        <v>153</v>
      </c>
      <c r="G10" s="34" t="s">
        <v>0</v>
      </c>
      <c r="H10" s="34" t="s">
        <v>0</v>
      </c>
      <c r="I10" s="34" t="s">
        <v>0</v>
      </c>
      <c r="J10" s="34" t="s">
        <v>0</v>
      </c>
      <c r="K10" s="34" t="s">
        <v>0</v>
      </c>
      <c r="L10" s="34" t="s">
        <v>0</v>
      </c>
      <c r="M10" s="21">
        <f>M12</f>
        <v>27065532</v>
      </c>
      <c r="N10" s="21">
        <f t="shared" ref="N10:O10" si="4">N12</f>
        <v>4051750</v>
      </c>
      <c r="O10" s="21">
        <f t="shared" si="4"/>
        <v>4051750</v>
      </c>
      <c r="P10" s="97">
        <f t="shared" si="1"/>
        <v>0.14970147270705783</v>
      </c>
      <c r="Q10" s="72"/>
    </row>
    <row r="11" spans="1:18" ht="34.35" customHeight="1" x14ac:dyDescent="0.2">
      <c r="A11" s="36" t="s">
        <v>154</v>
      </c>
      <c r="B11" s="34" t="s">
        <v>68</v>
      </c>
      <c r="C11" s="34" t="s">
        <v>28</v>
      </c>
      <c r="D11" s="34" t="s">
        <v>149</v>
      </c>
      <c r="E11" s="34" t="s">
        <v>151</v>
      </c>
      <c r="F11" s="34" t="s">
        <v>153</v>
      </c>
      <c r="G11" s="34" t="s">
        <v>32</v>
      </c>
      <c r="H11" s="34" t="s">
        <v>0</v>
      </c>
      <c r="I11" s="34" t="s">
        <v>0</v>
      </c>
      <c r="J11" s="34" t="s">
        <v>0</v>
      </c>
      <c r="K11" s="34" t="s">
        <v>0</v>
      </c>
      <c r="L11" s="34" t="s">
        <v>0</v>
      </c>
      <c r="M11" s="21">
        <f>M12</f>
        <v>27065532</v>
      </c>
      <c r="N11" s="21">
        <f t="shared" ref="N11:O11" si="5">N12</f>
        <v>4051750</v>
      </c>
      <c r="O11" s="21">
        <f t="shared" si="5"/>
        <v>4051750</v>
      </c>
      <c r="P11" s="97">
        <f t="shared" si="1"/>
        <v>0.14970147270705783</v>
      </c>
      <c r="Q11" s="72"/>
    </row>
    <row r="12" spans="1:18" ht="15" customHeight="1" x14ac:dyDescent="0.2">
      <c r="A12" s="22" t="s">
        <v>152</v>
      </c>
      <c r="B12" s="34" t="s">
        <v>68</v>
      </c>
      <c r="C12" s="34" t="s">
        <v>28</v>
      </c>
      <c r="D12" s="34" t="s">
        <v>149</v>
      </c>
      <c r="E12" s="34" t="s">
        <v>151</v>
      </c>
      <c r="F12" s="34" t="s">
        <v>153</v>
      </c>
      <c r="G12" s="34" t="s">
        <v>32</v>
      </c>
      <c r="H12" s="34" t="s">
        <v>155</v>
      </c>
      <c r="I12" s="35" t="s">
        <v>0</v>
      </c>
      <c r="J12" s="35" t="s">
        <v>0</v>
      </c>
      <c r="K12" s="35" t="s">
        <v>0</v>
      </c>
      <c r="L12" s="35" t="s">
        <v>0</v>
      </c>
      <c r="M12" s="21">
        <f>M13</f>
        <v>27065532</v>
      </c>
      <c r="N12" s="21">
        <f t="shared" ref="N12:O12" si="6">N13</f>
        <v>4051750</v>
      </c>
      <c r="O12" s="21">
        <f t="shared" si="6"/>
        <v>4051750</v>
      </c>
      <c r="P12" s="97">
        <f t="shared" si="1"/>
        <v>0.14970147270705783</v>
      </c>
      <c r="Q12" s="72"/>
    </row>
    <row r="13" spans="1:18" ht="51" customHeight="1" x14ac:dyDescent="0.2">
      <c r="A13" s="60" t="s">
        <v>307</v>
      </c>
      <c r="B13" s="34" t="s">
        <v>68</v>
      </c>
      <c r="C13" s="34" t="s">
        <v>28</v>
      </c>
      <c r="D13" s="34" t="s">
        <v>149</v>
      </c>
      <c r="E13" s="34" t="s">
        <v>151</v>
      </c>
      <c r="F13" s="34" t="s">
        <v>153</v>
      </c>
      <c r="G13" s="34" t="s">
        <v>32</v>
      </c>
      <c r="H13" s="34" t="s">
        <v>155</v>
      </c>
      <c r="I13" s="34" t="s">
        <v>156</v>
      </c>
      <c r="J13" s="34" t="s">
        <v>0</v>
      </c>
      <c r="K13" s="34" t="s">
        <v>0</v>
      </c>
      <c r="L13" s="34" t="s">
        <v>0</v>
      </c>
      <c r="M13" s="21">
        <f>M14+M16+M18+M20</f>
        <v>27065532</v>
      </c>
      <c r="N13" s="21">
        <f t="shared" ref="N13:O13" si="7">N14+N16+N18+N20</f>
        <v>4051750</v>
      </c>
      <c r="O13" s="21">
        <f t="shared" si="7"/>
        <v>4051750</v>
      </c>
      <c r="P13" s="97">
        <f t="shared" si="1"/>
        <v>0.14970147270705783</v>
      </c>
      <c r="Q13" s="72"/>
    </row>
    <row r="14" spans="1:18" ht="21.75" customHeight="1" x14ac:dyDescent="0.2">
      <c r="A14" s="53" t="s">
        <v>169</v>
      </c>
      <c r="B14" s="5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21">
        <f>M15</f>
        <v>3500000</v>
      </c>
      <c r="N14" s="21">
        <f>N15</f>
        <v>0</v>
      </c>
      <c r="O14" s="21">
        <f>O15</f>
        <v>0</v>
      </c>
      <c r="P14" s="97">
        <f t="shared" si="1"/>
        <v>0</v>
      </c>
      <c r="Q14" s="72"/>
    </row>
    <row r="15" spans="1:18" ht="34.35" customHeight="1" x14ac:dyDescent="0.2">
      <c r="A15" s="61" t="s">
        <v>334</v>
      </c>
      <c r="B15" s="26" t="s">
        <v>68</v>
      </c>
      <c r="C15" s="26" t="s">
        <v>28</v>
      </c>
      <c r="D15" s="26" t="s">
        <v>149</v>
      </c>
      <c r="E15" s="26" t="s">
        <v>151</v>
      </c>
      <c r="F15" s="26" t="s">
        <v>153</v>
      </c>
      <c r="G15" s="26" t="s">
        <v>32</v>
      </c>
      <c r="H15" s="26" t="s">
        <v>155</v>
      </c>
      <c r="I15" s="26" t="s">
        <v>156</v>
      </c>
      <c r="J15" s="27" t="s">
        <v>160</v>
      </c>
      <c r="K15" s="27">
        <v>2</v>
      </c>
      <c r="L15" s="27">
        <v>2018</v>
      </c>
      <c r="M15" s="33">
        <v>3500000</v>
      </c>
      <c r="N15" s="33">
        <v>0</v>
      </c>
      <c r="O15" s="33">
        <v>0</v>
      </c>
      <c r="P15" s="98">
        <f t="shared" si="1"/>
        <v>0</v>
      </c>
      <c r="Q15" s="94"/>
    </row>
    <row r="16" spans="1:18" ht="19.5" customHeight="1" x14ac:dyDescent="0.2">
      <c r="A16" s="22" t="s">
        <v>234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21">
        <f>M17</f>
        <v>4065532</v>
      </c>
      <c r="N16" s="21">
        <f>N17</f>
        <v>4051750</v>
      </c>
      <c r="O16" s="21">
        <f>O17</f>
        <v>4051750</v>
      </c>
      <c r="P16" s="97">
        <f t="shared" si="1"/>
        <v>0.99661003775151691</v>
      </c>
      <c r="Q16" s="72"/>
    </row>
    <row r="17" spans="1:19" ht="34.35" customHeight="1" x14ac:dyDescent="0.2">
      <c r="A17" s="1" t="s">
        <v>335</v>
      </c>
      <c r="B17" s="26" t="s">
        <v>68</v>
      </c>
      <c r="C17" s="26" t="s">
        <v>28</v>
      </c>
      <c r="D17" s="26" t="s">
        <v>149</v>
      </c>
      <c r="E17" s="26" t="s">
        <v>151</v>
      </c>
      <c r="F17" s="26" t="s">
        <v>153</v>
      </c>
      <c r="G17" s="26" t="s">
        <v>32</v>
      </c>
      <c r="H17" s="26" t="s">
        <v>155</v>
      </c>
      <c r="I17" s="26" t="s">
        <v>156</v>
      </c>
      <c r="J17" s="27" t="s">
        <v>160</v>
      </c>
      <c r="K17" s="27">
        <v>3.43</v>
      </c>
      <c r="L17" s="27">
        <v>2018</v>
      </c>
      <c r="M17" s="33">
        <v>4065532</v>
      </c>
      <c r="N17" s="33">
        <v>4051750</v>
      </c>
      <c r="O17" s="33">
        <v>4051750</v>
      </c>
      <c r="P17" s="98">
        <f t="shared" si="1"/>
        <v>0.99661003775151691</v>
      </c>
      <c r="Q17" s="94"/>
    </row>
    <row r="18" spans="1:19" ht="19.5" customHeight="1" x14ac:dyDescent="0.2">
      <c r="A18" s="22" t="s">
        <v>178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21">
        <f>M19</f>
        <v>4500000</v>
      </c>
      <c r="N18" s="21">
        <f>N19</f>
        <v>0</v>
      </c>
      <c r="O18" s="21">
        <f>O19</f>
        <v>0</v>
      </c>
      <c r="P18" s="97">
        <f t="shared" si="1"/>
        <v>0</v>
      </c>
      <c r="Q18" s="72"/>
    </row>
    <row r="19" spans="1:19" ht="34.35" customHeight="1" x14ac:dyDescent="0.2">
      <c r="A19" s="1" t="s">
        <v>336</v>
      </c>
      <c r="B19" s="26" t="s">
        <v>68</v>
      </c>
      <c r="C19" s="26" t="s">
        <v>28</v>
      </c>
      <c r="D19" s="26" t="s">
        <v>149</v>
      </c>
      <c r="E19" s="26" t="s">
        <v>151</v>
      </c>
      <c r="F19" s="26" t="s">
        <v>153</v>
      </c>
      <c r="G19" s="26" t="s">
        <v>32</v>
      </c>
      <c r="H19" s="26" t="s">
        <v>155</v>
      </c>
      <c r="I19" s="26" t="s">
        <v>156</v>
      </c>
      <c r="J19" s="27" t="s">
        <v>160</v>
      </c>
      <c r="K19" s="27">
        <v>3.6</v>
      </c>
      <c r="L19" s="27">
        <v>2018</v>
      </c>
      <c r="M19" s="33">
        <v>4500000</v>
      </c>
      <c r="N19" s="33">
        <v>0</v>
      </c>
      <c r="O19" s="33">
        <v>0</v>
      </c>
      <c r="P19" s="98">
        <f t="shared" si="1"/>
        <v>0</v>
      </c>
      <c r="Q19" s="94"/>
    </row>
    <row r="20" spans="1:19" ht="18" customHeight="1" x14ac:dyDescent="0.2">
      <c r="A20" s="22" t="s">
        <v>291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21">
        <f>M21</f>
        <v>15000000</v>
      </c>
      <c r="N20" s="21">
        <f>N21</f>
        <v>0</v>
      </c>
      <c r="O20" s="21">
        <f>O21</f>
        <v>0</v>
      </c>
      <c r="P20" s="97">
        <f t="shared" si="1"/>
        <v>0</v>
      </c>
      <c r="Q20" s="72"/>
    </row>
    <row r="21" spans="1:19" ht="31.5" customHeight="1" x14ac:dyDescent="0.2">
      <c r="A21" s="1" t="s">
        <v>157</v>
      </c>
      <c r="B21" s="26" t="s">
        <v>68</v>
      </c>
      <c r="C21" s="26" t="s">
        <v>28</v>
      </c>
      <c r="D21" s="26" t="s">
        <v>149</v>
      </c>
      <c r="E21" s="26" t="s">
        <v>151</v>
      </c>
      <c r="F21" s="26" t="s">
        <v>153</v>
      </c>
      <c r="G21" s="26" t="s">
        <v>32</v>
      </c>
      <c r="H21" s="26" t="s">
        <v>155</v>
      </c>
      <c r="I21" s="26" t="s">
        <v>156</v>
      </c>
      <c r="J21" s="27" t="s">
        <v>158</v>
      </c>
      <c r="K21" s="27" t="s">
        <v>159</v>
      </c>
      <c r="L21" s="27">
        <v>2020</v>
      </c>
      <c r="M21" s="33">
        <v>15000000</v>
      </c>
      <c r="N21" s="33">
        <v>0</v>
      </c>
      <c r="O21" s="33">
        <v>0</v>
      </c>
      <c r="P21" s="98">
        <f t="shared" si="1"/>
        <v>0</v>
      </c>
      <c r="Q21" s="94"/>
    </row>
    <row r="22" spans="1:19" ht="50.25" customHeight="1" x14ac:dyDescent="0.2">
      <c r="A22" s="22" t="s">
        <v>26</v>
      </c>
      <c r="B22" s="34" t="s">
        <v>24</v>
      </c>
      <c r="C22" s="34" t="s">
        <v>0</v>
      </c>
      <c r="D22" s="34" t="s">
        <v>0</v>
      </c>
      <c r="E22" s="34" t="s">
        <v>0</v>
      </c>
      <c r="F22" s="34" t="s">
        <v>0</v>
      </c>
      <c r="G22" s="34" t="s">
        <v>0</v>
      </c>
      <c r="H22" s="35" t="s">
        <v>0</v>
      </c>
      <c r="I22" s="35" t="s">
        <v>0</v>
      </c>
      <c r="J22" s="35" t="s">
        <v>0</v>
      </c>
      <c r="K22" s="35" t="s">
        <v>0</v>
      </c>
      <c r="L22" s="35" t="s">
        <v>0</v>
      </c>
      <c r="M22" s="21">
        <f>M24</f>
        <v>60000000</v>
      </c>
      <c r="N22" s="21">
        <f t="shared" ref="N22:O22" si="8">N24</f>
        <v>6769623.5</v>
      </c>
      <c r="O22" s="21">
        <f t="shared" si="8"/>
        <v>6769623.5</v>
      </c>
      <c r="P22" s="97">
        <f t="shared" si="1"/>
        <v>0.11282705833333333</v>
      </c>
      <c r="Q22" s="72"/>
    </row>
    <row r="23" spans="1:19" ht="34.35" customHeight="1" x14ac:dyDescent="0.2">
      <c r="A23" s="22" t="s">
        <v>161</v>
      </c>
      <c r="B23" s="34" t="s">
        <v>24</v>
      </c>
      <c r="C23" s="34" t="s">
        <v>13</v>
      </c>
      <c r="D23" s="34" t="s">
        <v>0</v>
      </c>
      <c r="E23" s="34" t="s">
        <v>0</v>
      </c>
      <c r="F23" s="34" t="s">
        <v>0</v>
      </c>
      <c r="G23" s="34" t="s">
        <v>0</v>
      </c>
      <c r="H23" s="35" t="s">
        <v>0</v>
      </c>
      <c r="I23" s="35" t="s">
        <v>0</v>
      </c>
      <c r="J23" s="35" t="s">
        <v>0</v>
      </c>
      <c r="K23" s="35" t="s">
        <v>0</v>
      </c>
      <c r="L23" s="35" t="s">
        <v>0</v>
      </c>
      <c r="M23" s="21">
        <f>M24</f>
        <v>60000000</v>
      </c>
      <c r="N23" s="21">
        <f t="shared" ref="N23:O23" si="9">N24</f>
        <v>6769623.5</v>
      </c>
      <c r="O23" s="21">
        <f t="shared" si="9"/>
        <v>6769623.5</v>
      </c>
      <c r="P23" s="97">
        <f t="shared" si="1"/>
        <v>0.11282705833333333</v>
      </c>
      <c r="Q23" s="72"/>
    </row>
    <row r="24" spans="1:19" ht="48.75" customHeight="1" x14ac:dyDescent="0.2">
      <c r="A24" s="22" t="s">
        <v>162</v>
      </c>
      <c r="B24" s="34" t="s">
        <v>24</v>
      </c>
      <c r="C24" s="34" t="s">
        <v>13</v>
      </c>
      <c r="D24" s="34" t="s">
        <v>163</v>
      </c>
      <c r="E24" s="34" t="s">
        <v>0</v>
      </c>
      <c r="F24" s="34" t="s">
        <v>0</v>
      </c>
      <c r="G24" s="34" t="s">
        <v>0</v>
      </c>
      <c r="H24" s="35" t="s">
        <v>0</v>
      </c>
      <c r="I24" s="35" t="s">
        <v>0</v>
      </c>
      <c r="J24" s="35" t="s">
        <v>0</v>
      </c>
      <c r="K24" s="35" t="s">
        <v>0</v>
      </c>
      <c r="L24" s="35" t="s">
        <v>0</v>
      </c>
      <c r="M24" s="21">
        <f>M25</f>
        <v>60000000</v>
      </c>
      <c r="N24" s="21">
        <f>N25</f>
        <v>6769623.5</v>
      </c>
      <c r="O24" s="21">
        <f>O25</f>
        <v>6769623.5</v>
      </c>
      <c r="P24" s="97">
        <f t="shared" si="1"/>
        <v>0.11282705833333333</v>
      </c>
      <c r="Q24" s="72"/>
    </row>
    <row r="25" spans="1:19" ht="48.75" customHeight="1" x14ac:dyDescent="0.2">
      <c r="A25" s="22" t="s">
        <v>29</v>
      </c>
      <c r="B25" s="34" t="s">
        <v>24</v>
      </c>
      <c r="C25" s="34" t="s">
        <v>13</v>
      </c>
      <c r="D25" s="34" t="s">
        <v>163</v>
      </c>
      <c r="E25" s="34" t="s">
        <v>30</v>
      </c>
      <c r="F25" s="34" t="s">
        <v>0</v>
      </c>
      <c r="G25" s="34" t="s">
        <v>0</v>
      </c>
      <c r="H25" s="35" t="s">
        <v>0</v>
      </c>
      <c r="I25" s="35" t="s">
        <v>0</v>
      </c>
      <c r="J25" s="35" t="s">
        <v>0</v>
      </c>
      <c r="K25" s="35" t="s">
        <v>0</v>
      </c>
      <c r="L25" s="35" t="s">
        <v>0</v>
      </c>
      <c r="M25" s="21">
        <f>M26</f>
        <v>60000000</v>
      </c>
      <c r="N25" s="21">
        <f t="shared" ref="N25:O25" si="10">N26</f>
        <v>6769623.5</v>
      </c>
      <c r="O25" s="21">
        <f t="shared" si="10"/>
        <v>6769623.5</v>
      </c>
      <c r="P25" s="97">
        <f t="shared" si="1"/>
        <v>0.11282705833333333</v>
      </c>
      <c r="Q25" s="72"/>
    </row>
    <row r="26" spans="1:19" ht="15" customHeight="1" x14ac:dyDescent="0.2">
      <c r="A26" s="36" t="s">
        <v>31</v>
      </c>
      <c r="B26" s="34" t="s">
        <v>24</v>
      </c>
      <c r="C26" s="34" t="s">
        <v>13</v>
      </c>
      <c r="D26" s="34" t="s">
        <v>163</v>
      </c>
      <c r="E26" s="34" t="s">
        <v>30</v>
      </c>
      <c r="F26" s="34" t="s">
        <v>32</v>
      </c>
      <c r="G26" s="34" t="s">
        <v>0</v>
      </c>
      <c r="H26" s="34" t="s">
        <v>0</v>
      </c>
      <c r="I26" s="34" t="s">
        <v>0</v>
      </c>
      <c r="J26" s="34" t="s">
        <v>0</v>
      </c>
      <c r="K26" s="34" t="s">
        <v>0</v>
      </c>
      <c r="L26" s="34" t="s">
        <v>0</v>
      </c>
      <c r="M26" s="21">
        <f>M28</f>
        <v>60000000</v>
      </c>
      <c r="N26" s="21">
        <f t="shared" ref="N26:O26" si="11">N28</f>
        <v>6769623.5</v>
      </c>
      <c r="O26" s="21">
        <f t="shared" si="11"/>
        <v>6769623.5</v>
      </c>
      <c r="P26" s="97">
        <f t="shared" si="1"/>
        <v>0.11282705833333333</v>
      </c>
      <c r="Q26" s="72"/>
    </row>
    <row r="27" spans="1:19" ht="15" customHeight="1" x14ac:dyDescent="0.2">
      <c r="A27" s="36" t="s">
        <v>33</v>
      </c>
      <c r="B27" s="34" t="s">
        <v>24</v>
      </c>
      <c r="C27" s="34" t="s">
        <v>13</v>
      </c>
      <c r="D27" s="34" t="s">
        <v>163</v>
      </c>
      <c r="E27" s="34" t="s">
        <v>30</v>
      </c>
      <c r="F27" s="34" t="s">
        <v>32</v>
      </c>
      <c r="G27" s="34" t="s">
        <v>34</v>
      </c>
      <c r="H27" s="34" t="s">
        <v>0</v>
      </c>
      <c r="I27" s="34" t="s">
        <v>0</v>
      </c>
      <c r="J27" s="34" t="s">
        <v>0</v>
      </c>
      <c r="K27" s="34" t="s">
        <v>0</v>
      </c>
      <c r="L27" s="34" t="s">
        <v>0</v>
      </c>
      <c r="M27" s="21">
        <f>M29</f>
        <v>60000000</v>
      </c>
      <c r="N27" s="21">
        <f t="shared" ref="N27:O27" si="12">N29</f>
        <v>6769623.5</v>
      </c>
      <c r="O27" s="21">
        <f t="shared" si="12"/>
        <v>6769623.5</v>
      </c>
      <c r="P27" s="97">
        <f t="shared" si="1"/>
        <v>0.11282705833333333</v>
      </c>
      <c r="Q27" s="72"/>
    </row>
    <row r="28" spans="1:19" ht="38.25" customHeight="1" x14ac:dyDescent="0.2">
      <c r="A28" s="22" t="s">
        <v>164</v>
      </c>
      <c r="B28" s="34" t="s">
        <v>24</v>
      </c>
      <c r="C28" s="34" t="s">
        <v>13</v>
      </c>
      <c r="D28" s="34" t="s">
        <v>163</v>
      </c>
      <c r="E28" s="34" t="s">
        <v>30</v>
      </c>
      <c r="F28" s="34" t="s">
        <v>32</v>
      </c>
      <c r="G28" s="34" t="s">
        <v>34</v>
      </c>
      <c r="H28" s="34" t="s">
        <v>165</v>
      </c>
      <c r="I28" s="35" t="s">
        <v>0</v>
      </c>
      <c r="J28" s="35" t="s">
        <v>0</v>
      </c>
      <c r="K28" s="35" t="s">
        <v>0</v>
      </c>
      <c r="L28" s="35" t="s">
        <v>0</v>
      </c>
      <c r="M28" s="69">
        <f>M29</f>
        <v>60000000</v>
      </c>
      <c r="N28" s="69">
        <f t="shared" ref="N28:O28" si="13">N29</f>
        <v>6769623.5</v>
      </c>
      <c r="O28" s="69">
        <f t="shared" si="13"/>
        <v>6769623.5</v>
      </c>
      <c r="P28" s="102">
        <f t="shared" si="1"/>
        <v>0.11282705833333333</v>
      </c>
      <c r="Q28" s="72"/>
    </row>
    <row r="29" spans="1:19" ht="50.25" customHeight="1" x14ac:dyDescent="0.2">
      <c r="A29" s="22" t="s">
        <v>307</v>
      </c>
      <c r="B29" s="34" t="s">
        <v>24</v>
      </c>
      <c r="C29" s="34" t="s">
        <v>13</v>
      </c>
      <c r="D29" s="34" t="s">
        <v>163</v>
      </c>
      <c r="E29" s="34" t="s">
        <v>30</v>
      </c>
      <c r="F29" s="34" t="s">
        <v>32</v>
      </c>
      <c r="G29" s="34" t="s">
        <v>34</v>
      </c>
      <c r="H29" s="34" t="s">
        <v>165</v>
      </c>
      <c r="I29" s="34" t="s">
        <v>156</v>
      </c>
      <c r="J29" s="34" t="s">
        <v>0</v>
      </c>
      <c r="K29" s="34" t="s">
        <v>0</v>
      </c>
      <c r="L29" s="73" t="s">
        <v>0</v>
      </c>
      <c r="M29" s="25">
        <f>M30+M32+M34+M38+M40+M42+M45+M49+M51+M54+M56+M58+M60+M62</f>
        <v>60000000</v>
      </c>
      <c r="N29" s="25">
        <f t="shared" ref="N29:O29" si="14">N30+N32+N34+N38+N40+N42+N45+N49+N51+N54+N56+N58+N60+N62</f>
        <v>6769623.5</v>
      </c>
      <c r="O29" s="25">
        <f t="shared" si="14"/>
        <v>6769623.5</v>
      </c>
      <c r="P29" s="95">
        <f t="shared" si="1"/>
        <v>0.11282705833333333</v>
      </c>
      <c r="Q29" s="72"/>
    </row>
    <row r="30" spans="1:19" ht="15" customHeight="1" x14ac:dyDescent="0.2">
      <c r="A30" s="22" t="s">
        <v>456</v>
      </c>
      <c r="B30" s="23" t="s">
        <v>0</v>
      </c>
      <c r="C30" s="23" t="s">
        <v>0</v>
      </c>
      <c r="D30" s="23" t="s">
        <v>0</v>
      </c>
      <c r="E30" s="23" t="s">
        <v>0</v>
      </c>
      <c r="F30" s="23" t="s">
        <v>0</v>
      </c>
      <c r="G30" s="23" t="s">
        <v>0</v>
      </c>
      <c r="H30" s="23" t="s">
        <v>0</v>
      </c>
      <c r="I30" s="23" t="s">
        <v>0</v>
      </c>
      <c r="J30" s="23" t="s">
        <v>0</v>
      </c>
      <c r="K30" s="23" t="s">
        <v>0</v>
      </c>
      <c r="L30" s="24" t="s">
        <v>0</v>
      </c>
      <c r="M30" s="25">
        <f>M31</f>
        <v>5934004</v>
      </c>
      <c r="N30" s="107">
        <f>N31</f>
        <v>0</v>
      </c>
      <c r="O30" s="107">
        <f>O31</f>
        <v>0</v>
      </c>
      <c r="P30" s="95">
        <f t="shared" si="1"/>
        <v>0</v>
      </c>
      <c r="R30" s="32"/>
      <c r="S30" s="32"/>
    </row>
    <row r="31" spans="1:19" ht="39" customHeight="1" x14ac:dyDescent="0.2">
      <c r="A31" s="1" t="s">
        <v>187</v>
      </c>
      <c r="B31" s="26" t="s">
        <v>24</v>
      </c>
      <c r="C31" s="26" t="s">
        <v>13</v>
      </c>
      <c r="D31" s="26" t="s">
        <v>163</v>
      </c>
      <c r="E31" s="26" t="s">
        <v>30</v>
      </c>
      <c r="F31" s="26" t="s">
        <v>32</v>
      </c>
      <c r="G31" s="26" t="s">
        <v>34</v>
      </c>
      <c r="H31" s="26" t="s">
        <v>165</v>
      </c>
      <c r="I31" s="26" t="s">
        <v>156</v>
      </c>
      <c r="J31" s="110" t="s">
        <v>457</v>
      </c>
      <c r="K31" s="27" t="s">
        <v>458</v>
      </c>
      <c r="L31" s="28">
        <v>2018</v>
      </c>
      <c r="M31" s="29">
        <v>5934004</v>
      </c>
      <c r="N31" s="106">
        <v>0</v>
      </c>
      <c r="O31" s="105">
        <v>0</v>
      </c>
      <c r="P31" s="103">
        <f t="shared" si="1"/>
        <v>0</v>
      </c>
      <c r="R31" s="32"/>
      <c r="S31" s="32"/>
    </row>
    <row r="32" spans="1:19" ht="19.5" customHeight="1" x14ac:dyDescent="0.2">
      <c r="A32" s="22" t="s">
        <v>169</v>
      </c>
      <c r="B32" s="23" t="s">
        <v>0</v>
      </c>
      <c r="C32" s="23" t="s">
        <v>0</v>
      </c>
      <c r="D32" s="23" t="s">
        <v>0</v>
      </c>
      <c r="E32" s="23" t="s">
        <v>0</v>
      </c>
      <c r="F32" s="23" t="s">
        <v>0</v>
      </c>
      <c r="G32" s="23" t="s">
        <v>0</v>
      </c>
      <c r="H32" s="23" t="s">
        <v>0</v>
      </c>
      <c r="I32" s="23" t="s">
        <v>0</v>
      </c>
      <c r="J32" s="111" t="s">
        <v>0</v>
      </c>
      <c r="K32" s="23" t="s">
        <v>0</v>
      </c>
      <c r="L32" s="24" t="s">
        <v>0</v>
      </c>
      <c r="M32" s="25">
        <f>M33</f>
        <v>5155289</v>
      </c>
      <c r="N32" s="107">
        <f>N33</f>
        <v>0</v>
      </c>
      <c r="O32" s="107">
        <f>O33</f>
        <v>0</v>
      </c>
      <c r="P32" s="95">
        <f t="shared" si="1"/>
        <v>0</v>
      </c>
      <c r="R32" s="32"/>
      <c r="S32" s="32"/>
    </row>
    <row r="33" spans="1:19" ht="53.25" customHeight="1" x14ac:dyDescent="0.2">
      <c r="A33" s="1" t="s">
        <v>459</v>
      </c>
      <c r="B33" s="26" t="s">
        <v>24</v>
      </c>
      <c r="C33" s="26" t="s">
        <v>13</v>
      </c>
      <c r="D33" s="26" t="s">
        <v>163</v>
      </c>
      <c r="E33" s="26" t="s">
        <v>30</v>
      </c>
      <c r="F33" s="26" t="s">
        <v>32</v>
      </c>
      <c r="G33" s="26" t="s">
        <v>34</v>
      </c>
      <c r="H33" s="26" t="s">
        <v>165</v>
      </c>
      <c r="I33" s="26" t="s">
        <v>156</v>
      </c>
      <c r="J33" s="110" t="s">
        <v>460</v>
      </c>
      <c r="K33" s="27" t="s">
        <v>461</v>
      </c>
      <c r="L33" s="28">
        <v>2018</v>
      </c>
      <c r="M33" s="29">
        <v>5155289</v>
      </c>
      <c r="N33" s="106">
        <v>0</v>
      </c>
      <c r="O33" s="105">
        <v>0</v>
      </c>
      <c r="P33" s="103">
        <f t="shared" si="1"/>
        <v>0</v>
      </c>
      <c r="R33" s="32"/>
      <c r="S33" s="32"/>
    </row>
    <row r="34" spans="1:19" ht="15" customHeight="1" x14ac:dyDescent="0.2">
      <c r="A34" s="22" t="s">
        <v>171</v>
      </c>
      <c r="B34" s="23" t="s">
        <v>0</v>
      </c>
      <c r="C34" s="23" t="s">
        <v>0</v>
      </c>
      <c r="D34" s="23" t="s">
        <v>0</v>
      </c>
      <c r="E34" s="23" t="s">
        <v>0</v>
      </c>
      <c r="F34" s="23" t="s">
        <v>0</v>
      </c>
      <c r="G34" s="23" t="s">
        <v>0</v>
      </c>
      <c r="H34" s="23" t="s">
        <v>0</v>
      </c>
      <c r="I34" s="23" t="s">
        <v>0</v>
      </c>
      <c r="J34" s="111" t="s">
        <v>0</v>
      </c>
      <c r="K34" s="23" t="s">
        <v>0</v>
      </c>
      <c r="L34" s="24" t="s">
        <v>0</v>
      </c>
      <c r="M34" s="25">
        <f>M35+M36+M37</f>
        <v>5284669.5</v>
      </c>
      <c r="N34" s="107">
        <f>N35+N36+N37</f>
        <v>0</v>
      </c>
      <c r="O34" s="107">
        <f>O35+O36+O37</f>
        <v>0</v>
      </c>
      <c r="P34" s="95">
        <f t="shared" si="1"/>
        <v>0</v>
      </c>
      <c r="R34" s="32"/>
      <c r="S34" s="32"/>
    </row>
    <row r="35" spans="1:19" ht="34.5" customHeight="1" x14ac:dyDescent="0.2">
      <c r="A35" s="1" t="s">
        <v>462</v>
      </c>
      <c r="B35" s="26" t="s">
        <v>24</v>
      </c>
      <c r="C35" s="26" t="s">
        <v>13</v>
      </c>
      <c r="D35" s="26" t="s">
        <v>163</v>
      </c>
      <c r="E35" s="26" t="s">
        <v>30</v>
      </c>
      <c r="F35" s="26" t="s">
        <v>32</v>
      </c>
      <c r="G35" s="26" t="s">
        <v>34</v>
      </c>
      <c r="H35" s="26" t="s">
        <v>165</v>
      </c>
      <c r="I35" s="26" t="s">
        <v>156</v>
      </c>
      <c r="J35" s="110" t="s">
        <v>167</v>
      </c>
      <c r="K35" s="27">
        <v>0.66</v>
      </c>
      <c r="L35" s="28">
        <v>2018</v>
      </c>
      <c r="M35" s="29">
        <v>1070241.5</v>
      </c>
      <c r="N35" s="106">
        <v>0</v>
      </c>
      <c r="O35" s="105">
        <v>0</v>
      </c>
      <c r="P35" s="103">
        <f t="shared" si="1"/>
        <v>0</v>
      </c>
      <c r="R35" s="32"/>
      <c r="S35" s="32"/>
    </row>
    <row r="36" spans="1:19" ht="37.5" customHeight="1" x14ac:dyDescent="0.2">
      <c r="A36" s="1" t="s">
        <v>463</v>
      </c>
      <c r="B36" s="26" t="s">
        <v>24</v>
      </c>
      <c r="C36" s="26" t="s">
        <v>13</v>
      </c>
      <c r="D36" s="26" t="s">
        <v>163</v>
      </c>
      <c r="E36" s="26" t="s">
        <v>30</v>
      </c>
      <c r="F36" s="26" t="s">
        <v>32</v>
      </c>
      <c r="G36" s="26" t="s">
        <v>34</v>
      </c>
      <c r="H36" s="26" t="s">
        <v>165</v>
      </c>
      <c r="I36" s="26" t="s">
        <v>156</v>
      </c>
      <c r="J36" s="110" t="s">
        <v>167</v>
      </c>
      <c r="K36" s="27">
        <v>2.73</v>
      </c>
      <c r="L36" s="28">
        <v>2018</v>
      </c>
      <c r="M36" s="29">
        <v>2521205</v>
      </c>
      <c r="N36" s="106">
        <v>0</v>
      </c>
      <c r="O36" s="105">
        <v>0</v>
      </c>
      <c r="P36" s="103">
        <f t="shared" si="1"/>
        <v>0</v>
      </c>
      <c r="R36" s="32"/>
      <c r="S36" s="32"/>
    </row>
    <row r="37" spans="1:19" ht="33.75" customHeight="1" x14ac:dyDescent="0.2">
      <c r="A37" s="1" t="s">
        <v>172</v>
      </c>
      <c r="B37" s="26" t="s">
        <v>24</v>
      </c>
      <c r="C37" s="26" t="s">
        <v>13</v>
      </c>
      <c r="D37" s="26" t="s">
        <v>163</v>
      </c>
      <c r="E37" s="26" t="s">
        <v>30</v>
      </c>
      <c r="F37" s="26" t="s">
        <v>32</v>
      </c>
      <c r="G37" s="26" t="s">
        <v>34</v>
      </c>
      <c r="H37" s="26" t="s">
        <v>165</v>
      </c>
      <c r="I37" s="26" t="s">
        <v>156</v>
      </c>
      <c r="J37" s="110" t="s">
        <v>464</v>
      </c>
      <c r="K37" s="27" t="s">
        <v>465</v>
      </c>
      <c r="L37" s="28">
        <v>2018</v>
      </c>
      <c r="M37" s="29">
        <v>1693223</v>
      </c>
      <c r="N37" s="106">
        <v>0</v>
      </c>
      <c r="O37" s="105">
        <v>0</v>
      </c>
      <c r="P37" s="103">
        <f t="shared" si="1"/>
        <v>0</v>
      </c>
      <c r="R37" s="32"/>
      <c r="S37" s="32"/>
    </row>
    <row r="38" spans="1:19" ht="15" customHeight="1" x14ac:dyDescent="0.2">
      <c r="A38" s="22" t="s">
        <v>173</v>
      </c>
      <c r="B38" s="23" t="s">
        <v>0</v>
      </c>
      <c r="C38" s="23" t="s">
        <v>0</v>
      </c>
      <c r="D38" s="23" t="s">
        <v>0</v>
      </c>
      <c r="E38" s="23" t="s">
        <v>0</v>
      </c>
      <c r="F38" s="23" t="s">
        <v>0</v>
      </c>
      <c r="G38" s="23" t="s">
        <v>0</v>
      </c>
      <c r="H38" s="23" t="s">
        <v>0</v>
      </c>
      <c r="I38" s="23" t="s">
        <v>0</v>
      </c>
      <c r="J38" s="111" t="s">
        <v>0</v>
      </c>
      <c r="K38" s="23" t="s">
        <v>0</v>
      </c>
      <c r="L38" s="24" t="s">
        <v>0</v>
      </c>
      <c r="M38" s="25">
        <f>M39</f>
        <v>6489250.5</v>
      </c>
      <c r="N38" s="107">
        <f>N39</f>
        <v>1896199.05</v>
      </c>
      <c r="O38" s="107">
        <f>O39</f>
        <v>1896199.05</v>
      </c>
      <c r="P38" s="95">
        <f t="shared" si="1"/>
        <v>0.29220617234609758</v>
      </c>
      <c r="R38" s="32"/>
      <c r="S38" s="32"/>
    </row>
    <row r="39" spans="1:19" ht="33.75" customHeight="1" x14ac:dyDescent="0.2">
      <c r="A39" s="1" t="s">
        <v>174</v>
      </c>
      <c r="B39" s="26" t="s">
        <v>24</v>
      </c>
      <c r="C39" s="26" t="s">
        <v>13</v>
      </c>
      <c r="D39" s="26" t="s">
        <v>163</v>
      </c>
      <c r="E39" s="26" t="s">
        <v>30</v>
      </c>
      <c r="F39" s="26" t="s">
        <v>32</v>
      </c>
      <c r="G39" s="26" t="s">
        <v>34</v>
      </c>
      <c r="H39" s="26" t="s">
        <v>165</v>
      </c>
      <c r="I39" s="26" t="s">
        <v>156</v>
      </c>
      <c r="J39" s="110" t="s">
        <v>457</v>
      </c>
      <c r="K39" s="27" t="s">
        <v>466</v>
      </c>
      <c r="L39" s="28">
        <v>2018</v>
      </c>
      <c r="M39" s="29">
        <v>6489250.5</v>
      </c>
      <c r="N39" s="106">
        <v>1896199.05</v>
      </c>
      <c r="O39" s="106">
        <v>1896199.05</v>
      </c>
      <c r="P39" s="103">
        <f t="shared" si="1"/>
        <v>0.29220617234609758</v>
      </c>
      <c r="R39" s="32"/>
      <c r="S39" s="32"/>
    </row>
    <row r="40" spans="1:19" ht="18.75" customHeight="1" x14ac:dyDescent="0.2">
      <c r="A40" s="22" t="s">
        <v>175</v>
      </c>
      <c r="B40" s="23" t="s">
        <v>0</v>
      </c>
      <c r="C40" s="23" t="s">
        <v>0</v>
      </c>
      <c r="D40" s="23" t="s">
        <v>0</v>
      </c>
      <c r="E40" s="23" t="s">
        <v>0</v>
      </c>
      <c r="F40" s="23" t="s">
        <v>0</v>
      </c>
      <c r="G40" s="23" t="s">
        <v>0</v>
      </c>
      <c r="H40" s="23" t="s">
        <v>0</v>
      </c>
      <c r="I40" s="23" t="s">
        <v>0</v>
      </c>
      <c r="J40" s="111" t="s">
        <v>0</v>
      </c>
      <c r="K40" s="23" t="s">
        <v>0</v>
      </c>
      <c r="L40" s="24" t="s">
        <v>0</v>
      </c>
      <c r="M40" s="25">
        <f>M41</f>
        <v>6032595</v>
      </c>
      <c r="N40" s="107">
        <f>N41</f>
        <v>0</v>
      </c>
      <c r="O40" s="107">
        <f>O41</f>
        <v>0</v>
      </c>
      <c r="P40" s="95">
        <f t="shared" si="1"/>
        <v>0</v>
      </c>
      <c r="R40" s="32"/>
      <c r="S40" s="32"/>
    </row>
    <row r="41" spans="1:19" ht="36" customHeight="1" x14ac:dyDescent="0.2">
      <c r="A41" s="1" t="s">
        <v>176</v>
      </c>
      <c r="B41" s="26" t="s">
        <v>24</v>
      </c>
      <c r="C41" s="26" t="s">
        <v>13</v>
      </c>
      <c r="D41" s="26" t="s">
        <v>163</v>
      </c>
      <c r="E41" s="26" t="s">
        <v>30</v>
      </c>
      <c r="F41" s="26" t="s">
        <v>32</v>
      </c>
      <c r="G41" s="26" t="s">
        <v>34</v>
      </c>
      <c r="H41" s="26" t="s">
        <v>165</v>
      </c>
      <c r="I41" s="26" t="s">
        <v>156</v>
      </c>
      <c r="J41" s="110" t="s">
        <v>177</v>
      </c>
      <c r="K41" s="27" t="s">
        <v>467</v>
      </c>
      <c r="L41" s="28">
        <v>2018</v>
      </c>
      <c r="M41" s="29">
        <v>6032595</v>
      </c>
      <c r="N41" s="106">
        <v>0</v>
      </c>
      <c r="O41" s="105">
        <v>0</v>
      </c>
      <c r="P41" s="103">
        <f t="shared" si="1"/>
        <v>0</v>
      </c>
      <c r="R41" s="32"/>
      <c r="S41" s="32"/>
    </row>
    <row r="42" spans="1:19" ht="15.75" x14ac:dyDescent="0.2">
      <c r="A42" s="22" t="s">
        <v>244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73"/>
      <c r="M42" s="25">
        <f>M43+M44</f>
        <v>1101116.5</v>
      </c>
      <c r="N42" s="25">
        <f>N43+N44</f>
        <v>0</v>
      </c>
      <c r="O42" s="25">
        <f>O43+O44</f>
        <v>0</v>
      </c>
      <c r="P42" s="95">
        <f t="shared" si="1"/>
        <v>0</v>
      </c>
      <c r="Q42" s="72"/>
    </row>
    <row r="43" spans="1:19" ht="47.25" x14ac:dyDescent="0.2">
      <c r="A43" s="1" t="s">
        <v>166</v>
      </c>
      <c r="B43" s="26" t="s">
        <v>24</v>
      </c>
      <c r="C43" s="26" t="s">
        <v>13</v>
      </c>
      <c r="D43" s="26" t="s">
        <v>163</v>
      </c>
      <c r="E43" s="26" t="s">
        <v>30</v>
      </c>
      <c r="F43" s="26" t="s">
        <v>32</v>
      </c>
      <c r="G43" s="26" t="s">
        <v>34</v>
      </c>
      <c r="H43" s="26" t="s">
        <v>165</v>
      </c>
      <c r="I43" s="26" t="s">
        <v>156</v>
      </c>
      <c r="J43" s="27" t="s">
        <v>167</v>
      </c>
      <c r="K43" s="27" t="s">
        <v>168</v>
      </c>
      <c r="L43" s="27">
        <v>2018</v>
      </c>
      <c r="M43" s="108">
        <v>374328.5</v>
      </c>
      <c r="N43" s="108">
        <v>0</v>
      </c>
      <c r="O43" s="108">
        <v>0</v>
      </c>
      <c r="P43" s="109">
        <f t="shared" si="1"/>
        <v>0</v>
      </c>
      <c r="Q43" s="94"/>
    </row>
    <row r="44" spans="1:19" ht="65.25" customHeight="1" x14ac:dyDescent="0.2">
      <c r="A44" s="1" t="s">
        <v>468</v>
      </c>
      <c r="B44" s="26" t="s">
        <v>24</v>
      </c>
      <c r="C44" s="26" t="s">
        <v>13</v>
      </c>
      <c r="D44" s="26" t="s">
        <v>163</v>
      </c>
      <c r="E44" s="26" t="s">
        <v>30</v>
      </c>
      <c r="F44" s="26" t="s">
        <v>32</v>
      </c>
      <c r="G44" s="26" t="s">
        <v>34</v>
      </c>
      <c r="H44" s="26" t="s">
        <v>165</v>
      </c>
      <c r="I44" s="26" t="s">
        <v>156</v>
      </c>
      <c r="J44" s="27" t="s">
        <v>167</v>
      </c>
      <c r="K44" s="27">
        <v>1.3740000000000001</v>
      </c>
      <c r="L44" s="28">
        <v>2018</v>
      </c>
      <c r="M44" s="29">
        <v>726788</v>
      </c>
      <c r="N44" s="29">
        <v>0</v>
      </c>
      <c r="O44" s="29">
        <v>0</v>
      </c>
      <c r="P44" s="103">
        <f t="shared" si="1"/>
        <v>0</v>
      </c>
      <c r="Q44" s="94"/>
    </row>
    <row r="45" spans="1:19" ht="15" customHeight="1" x14ac:dyDescent="0.2">
      <c r="A45" s="22" t="s">
        <v>181</v>
      </c>
      <c r="B45" s="23" t="s">
        <v>0</v>
      </c>
      <c r="C45" s="23" t="s">
        <v>0</v>
      </c>
      <c r="D45" s="23" t="s">
        <v>0</v>
      </c>
      <c r="E45" s="23" t="s">
        <v>0</v>
      </c>
      <c r="F45" s="23" t="s">
        <v>0</v>
      </c>
      <c r="G45" s="23" t="s">
        <v>0</v>
      </c>
      <c r="H45" s="23" t="s">
        <v>0</v>
      </c>
      <c r="I45" s="23" t="s">
        <v>0</v>
      </c>
      <c r="J45" s="23" t="s">
        <v>0</v>
      </c>
      <c r="K45" s="23" t="s">
        <v>0</v>
      </c>
      <c r="L45" s="24" t="s">
        <v>0</v>
      </c>
      <c r="M45" s="25">
        <f>M46+M47+M48</f>
        <v>7391076</v>
      </c>
      <c r="N45" s="25">
        <f t="shared" ref="N45:O45" si="15">N46+N47+N48</f>
        <v>0</v>
      </c>
      <c r="O45" s="25">
        <f t="shared" si="15"/>
        <v>0</v>
      </c>
      <c r="P45" s="103">
        <f t="shared" si="1"/>
        <v>0</v>
      </c>
      <c r="R45" s="32"/>
      <c r="S45" s="32"/>
    </row>
    <row r="46" spans="1:19" ht="36" customHeight="1" x14ac:dyDescent="0.2">
      <c r="A46" s="1" t="s">
        <v>182</v>
      </c>
      <c r="B46" s="26" t="s">
        <v>24</v>
      </c>
      <c r="C46" s="26" t="s">
        <v>13</v>
      </c>
      <c r="D46" s="26" t="s">
        <v>163</v>
      </c>
      <c r="E46" s="26" t="s">
        <v>30</v>
      </c>
      <c r="F46" s="26" t="s">
        <v>32</v>
      </c>
      <c r="G46" s="26" t="s">
        <v>34</v>
      </c>
      <c r="H46" s="26" t="s">
        <v>165</v>
      </c>
      <c r="I46" s="26" t="s">
        <v>156</v>
      </c>
      <c r="J46" s="110" t="s">
        <v>464</v>
      </c>
      <c r="K46" s="27" t="s">
        <v>469</v>
      </c>
      <c r="L46" s="28">
        <v>2018</v>
      </c>
      <c r="M46" s="29">
        <v>2424096</v>
      </c>
      <c r="N46" s="29">
        <v>0</v>
      </c>
      <c r="O46" s="29">
        <v>0</v>
      </c>
      <c r="P46" s="103">
        <f t="shared" si="1"/>
        <v>0</v>
      </c>
      <c r="R46" s="32"/>
      <c r="S46" s="32"/>
    </row>
    <row r="47" spans="1:19" ht="36" customHeight="1" x14ac:dyDescent="0.2">
      <c r="A47" s="1" t="s">
        <v>470</v>
      </c>
      <c r="B47" s="26" t="s">
        <v>24</v>
      </c>
      <c r="C47" s="26" t="s">
        <v>13</v>
      </c>
      <c r="D47" s="26" t="s">
        <v>163</v>
      </c>
      <c r="E47" s="26" t="s">
        <v>30</v>
      </c>
      <c r="F47" s="26" t="s">
        <v>32</v>
      </c>
      <c r="G47" s="26" t="s">
        <v>34</v>
      </c>
      <c r="H47" s="26" t="s">
        <v>165</v>
      </c>
      <c r="I47" s="26" t="s">
        <v>156</v>
      </c>
      <c r="J47" s="110" t="s">
        <v>457</v>
      </c>
      <c r="K47" s="27" t="s">
        <v>471</v>
      </c>
      <c r="L47" s="28">
        <v>2018</v>
      </c>
      <c r="M47" s="29">
        <v>2749708.5</v>
      </c>
      <c r="N47" s="29">
        <v>0</v>
      </c>
      <c r="O47" s="29">
        <v>0</v>
      </c>
      <c r="P47" s="103">
        <f t="shared" si="1"/>
        <v>0</v>
      </c>
      <c r="R47" s="32"/>
      <c r="S47" s="32"/>
    </row>
    <row r="48" spans="1:19" ht="33" customHeight="1" x14ac:dyDescent="0.2">
      <c r="A48" s="1" t="s">
        <v>183</v>
      </c>
      <c r="B48" s="26" t="s">
        <v>24</v>
      </c>
      <c r="C48" s="26" t="s">
        <v>13</v>
      </c>
      <c r="D48" s="26" t="s">
        <v>163</v>
      </c>
      <c r="E48" s="26" t="s">
        <v>30</v>
      </c>
      <c r="F48" s="26" t="s">
        <v>32</v>
      </c>
      <c r="G48" s="26" t="s">
        <v>34</v>
      </c>
      <c r="H48" s="26" t="s">
        <v>165</v>
      </c>
      <c r="I48" s="26" t="s">
        <v>156</v>
      </c>
      <c r="J48" s="27" t="s">
        <v>167</v>
      </c>
      <c r="K48" s="27">
        <v>2.6120000000000001</v>
      </c>
      <c r="L48" s="28">
        <v>2018</v>
      </c>
      <c r="M48" s="29">
        <v>2217271.5</v>
      </c>
      <c r="N48" s="29">
        <v>0</v>
      </c>
      <c r="O48" s="29">
        <v>0</v>
      </c>
      <c r="P48" s="103">
        <f t="shared" si="1"/>
        <v>0</v>
      </c>
      <c r="R48" s="32"/>
      <c r="S48" s="32"/>
    </row>
    <row r="49" spans="1:19" ht="15.75" x14ac:dyDescent="0.2">
      <c r="A49" s="22" t="s">
        <v>472</v>
      </c>
      <c r="B49" s="23" t="s">
        <v>0</v>
      </c>
      <c r="C49" s="23" t="s">
        <v>0</v>
      </c>
      <c r="D49" s="23" t="s">
        <v>0</v>
      </c>
      <c r="E49" s="23" t="s">
        <v>0</v>
      </c>
      <c r="F49" s="23" t="s">
        <v>0</v>
      </c>
      <c r="G49" s="23" t="s">
        <v>0</v>
      </c>
      <c r="H49" s="23" t="s">
        <v>0</v>
      </c>
      <c r="I49" s="23" t="s">
        <v>0</v>
      </c>
      <c r="J49" s="23" t="s">
        <v>0</v>
      </c>
      <c r="K49" s="23" t="s">
        <v>0</v>
      </c>
      <c r="L49" s="24" t="s">
        <v>0</v>
      </c>
      <c r="M49" s="25">
        <f>M50</f>
        <v>7429256.5</v>
      </c>
      <c r="N49" s="25">
        <f t="shared" ref="N49:O49" si="16">N50</f>
        <v>4873424.45</v>
      </c>
      <c r="O49" s="25">
        <f t="shared" si="16"/>
        <v>4873424.45</v>
      </c>
      <c r="P49" s="103">
        <f t="shared" si="1"/>
        <v>0.65597741173696189</v>
      </c>
      <c r="R49" s="32"/>
      <c r="S49" s="32"/>
    </row>
    <row r="50" spans="1:19" ht="49.5" customHeight="1" x14ac:dyDescent="0.2">
      <c r="A50" s="1" t="s">
        <v>185</v>
      </c>
      <c r="B50" s="26" t="s">
        <v>24</v>
      </c>
      <c r="C50" s="26" t="s">
        <v>13</v>
      </c>
      <c r="D50" s="26" t="s">
        <v>163</v>
      </c>
      <c r="E50" s="26" t="s">
        <v>30</v>
      </c>
      <c r="F50" s="26" t="s">
        <v>32</v>
      </c>
      <c r="G50" s="26" t="s">
        <v>34</v>
      </c>
      <c r="H50" s="26" t="s">
        <v>165</v>
      </c>
      <c r="I50" s="26" t="s">
        <v>156</v>
      </c>
      <c r="J50" s="27" t="s">
        <v>167</v>
      </c>
      <c r="K50" s="27">
        <v>9.0109999999999992</v>
      </c>
      <c r="L50" s="28">
        <v>2018</v>
      </c>
      <c r="M50" s="29">
        <v>7429256.5</v>
      </c>
      <c r="N50" s="29">
        <v>4873424.45</v>
      </c>
      <c r="O50" s="29">
        <v>4873424.45</v>
      </c>
      <c r="P50" s="103">
        <f t="shared" si="1"/>
        <v>0.65597741173696189</v>
      </c>
      <c r="R50" s="32"/>
      <c r="S50" s="32"/>
    </row>
    <row r="51" spans="1:19" ht="15" customHeight="1" x14ac:dyDescent="0.2">
      <c r="A51" s="22" t="s">
        <v>473</v>
      </c>
      <c r="B51" s="23" t="s">
        <v>0</v>
      </c>
      <c r="C51" s="23" t="s">
        <v>0</v>
      </c>
      <c r="D51" s="23" t="s">
        <v>0</v>
      </c>
      <c r="E51" s="23" t="s">
        <v>0</v>
      </c>
      <c r="F51" s="23" t="s">
        <v>0</v>
      </c>
      <c r="G51" s="23" t="s">
        <v>0</v>
      </c>
      <c r="H51" s="23" t="s">
        <v>0</v>
      </c>
      <c r="I51" s="23" t="s">
        <v>0</v>
      </c>
      <c r="J51" s="23" t="s">
        <v>0</v>
      </c>
      <c r="K51" s="23" t="s">
        <v>0</v>
      </c>
      <c r="L51" s="24" t="s">
        <v>0</v>
      </c>
      <c r="M51" s="25">
        <f>M52+M53</f>
        <v>2035327.5</v>
      </c>
      <c r="N51" s="25">
        <f t="shared" ref="N51:O51" si="17">N52+N53</f>
        <v>0</v>
      </c>
      <c r="O51" s="25">
        <f t="shared" si="17"/>
        <v>0</v>
      </c>
      <c r="P51" s="103">
        <f t="shared" si="1"/>
        <v>0</v>
      </c>
      <c r="R51" s="32"/>
      <c r="S51" s="32"/>
    </row>
    <row r="52" spans="1:19" ht="32.25" customHeight="1" x14ac:dyDescent="0.2">
      <c r="A52" s="1" t="s">
        <v>474</v>
      </c>
      <c r="B52" s="26" t="s">
        <v>24</v>
      </c>
      <c r="C52" s="26" t="s">
        <v>13</v>
      </c>
      <c r="D52" s="26" t="s">
        <v>163</v>
      </c>
      <c r="E52" s="26" t="s">
        <v>30</v>
      </c>
      <c r="F52" s="26" t="s">
        <v>32</v>
      </c>
      <c r="G52" s="26" t="s">
        <v>34</v>
      </c>
      <c r="H52" s="26" t="s">
        <v>165</v>
      </c>
      <c r="I52" s="26" t="s">
        <v>156</v>
      </c>
      <c r="J52" s="27" t="s">
        <v>167</v>
      </c>
      <c r="K52" s="27">
        <v>1.2</v>
      </c>
      <c r="L52" s="28">
        <v>2018</v>
      </c>
      <c r="M52" s="29">
        <v>807661.5</v>
      </c>
      <c r="N52" s="29">
        <v>0</v>
      </c>
      <c r="O52" s="29">
        <v>0</v>
      </c>
      <c r="P52" s="103">
        <f t="shared" si="1"/>
        <v>0</v>
      </c>
      <c r="R52" s="32"/>
      <c r="S52" s="32"/>
    </row>
    <row r="53" spans="1:19" ht="35.25" customHeight="1" x14ac:dyDescent="0.2">
      <c r="A53" s="1" t="s">
        <v>475</v>
      </c>
      <c r="B53" s="26" t="s">
        <v>24</v>
      </c>
      <c r="C53" s="26" t="s">
        <v>13</v>
      </c>
      <c r="D53" s="26" t="s">
        <v>163</v>
      </c>
      <c r="E53" s="26" t="s">
        <v>30</v>
      </c>
      <c r="F53" s="26" t="s">
        <v>32</v>
      </c>
      <c r="G53" s="26" t="s">
        <v>34</v>
      </c>
      <c r="H53" s="26" t="s">
        <v>165</v>
      </c>
      <c r="I53" s="26" t="s">
        <v>156</v>
      </c>
      <c r="J53" s="27" t="s">
        <v>167</v>
      </c>
      <c r="K53" s="27">
        <v>2.6619999999999999</v>
      </c>
      <c r="L53" s="28">
        <v>2018</v>
      </c>
      <c r="M53" s="29">
        <v>1227666</v>
      </c>
      <c r="N53" s="29">
        <v>0</v>
      </c>
      <c r="O53" s="29">
        <v>0</v>
      </c>
      <c r="P53" s="103">
        <f t="shared" si="1"/>
        <v>0</v>
      </c>
      <c r="R53" s="32"/>
      <c r="S53" s="32"/>
    </row>
    <row r="54" spans="1:19" ht="18" customHeight="1" x14ac:dyDescent="0.2">
      <c r="A54" s="22" t="s">
        <v>476</v>
      </c>
      <c r="B54" s="23" t="s">
        <v>0</v>
      </c>
      <c r="C54" s="23" t="s">
        <v>0</v>
      </c>
      <c r="D54" s="23" t="s">
        <v>0</v>
      </c>
      <c r="E54" s="23" t="s">
        <v>0</v>
      </c>
      <c r="F54" s="23" t="s">
        <v>0</v>
      </c>
      <c r="G54" s="23" t="s">
        <v>0</v>
      </c>
      <c r="H54" s="23" t="s">
        <v>0</v>
      </c>
      <c r="I54" s="23" t="s">
        <v>0</v>
      </c>
      <c r="J54" s="23" t="s">
        <v>0</v>
      </c>
      <c r="K54" s="23" t="s">
        <v>0</v>
      </c>
      <c r="L54" s="24" t="s">
        <v>0</v>
      </c>
      <c r="M54" s="25">
        <f>M55</f>
        <v>2845326</v>
      </c>
      <c r="N54" s="25">
        <f t="shared" ref="N54:O54" si="18">N55</f>
        <v>0</v>
      </c>
      <c r="O54" s="25">
        <f t="shared" si="18"/>
        <v>0</v>
      </c>
      <c r="P54" s="103">
        <f t="shared" si="1"/>
        <v>0</v>
      </c>
      <c r="R54" s="32"/>
      <c r="S54" s="32"/>
    </row>
    <row r="55" spans="1:19" ht="31.5" x14ac:dyDescent="0.2">
      <c r="A55" s="1" t="s">
        <v>477</v>
      </c>
      <c r="B55" s="26" t="s">
        <v>24</v>
      </c>
      <c r="C55" s="26" t="s">
        <v>13</v>
      </c>
      <c r="D55" s="26" t="s">
        <v>163</v>
      </c>
      <c r="E55" s="26" t="s">
        <v>30</v>
      </c>
      <c r="F55" s="26" t="s">
        <v>32</v>
      </c>
      <c r="G55" s="26" t="s">
        <v>34</v>
      </c>
      <c r="H55" s="26" t="s">
        <v>165</v>
      </c>
      <c r="I55" s="26" t="s">
        <v>156</v>
      </c>
      <c r="J55" s="27" t="s">
        <v>167</v>
      </c>
      <c r="K55" s="27">
        <v>2.57</v>
      </c>
      <c r="L55" s="28">
        <v>2018</v>
      </c>
      <c r="M55" s="29">
        <v>2845326</v>
      </c>
      <c r="N55" s="29">
        <v>0</v>
      </c>
      <c r="O55" s="29">
        <v>0</v>
      </c>
      <c r="P55" s="103">
        <f t="shared" si="1"/>
        <v>0</v>
      </c>
      <c r="R55" s="32"/>
      <c r="S55" s="32"/>
    </row>
    <row r="56" spans="1:19" ht="18" customHeight="1" x14ac:dyDescent="0.2">
      <c r="A56" s="22" t="s">
        <v>478</v>
      </c>
      <c r="B56" s="23" t="s">
        <v>0</v>
      </c>
      <c r="C56" s="23" t="s">
        <v>0</v>
      </c>
      <c r="D56" s="23" t="s">
        <v>0</v>
      </c>
      <c r="E56" s="23" t="s">
        <v>0</v>
      </c>
      <c r="F56" s="23" t="s">
        <v>0</v>
      </c>
      <c r="G56" s="23" t="s">
        <v>0</v>
      </c>
      <c r="H56" s="23" t="s">
        <v>0</v>
      </c>
      <c r="I56" s="23" t="s">
        <v>0</v>
      </c>
      <c r="J56" s="111" t="s">
        <v>0</v>
      </c>
      <c r="K56" s="23" t="s">
        <v>0</v>
      </c>
      <c r="L56" s="24" t="s">
        <v>0</v>
      </c>
      <c r="M56" s="25">
        <f>M57</f>
        <v>4592585</v>
      </c>
      <c r="N56" s="25">
        <f t="shared" ref="N56:O56" si="19">N57</f>
        <v>0</v>
      </c>
      <c r="O56" s="25">
        <f t="shared" si="19"/>
        <v>0</v>
      </c>
      <c r="P56" s="103">
        <f t="shared" si="1"/>
        <v>0</v>
      </c>
      <c r="R56" s="32"/>
      <c r="S56" s="32"/>
    </row>
    <row r="57" spans="1:19" ht="32.25" customHeight="1" x14ac:dyDescent="0.2">
      <c r="A57" s="1" t="s">
        <v>479</v>
      </c>
      <c r="B57" s="26" t="s">
        <v>24</v>
      </c>
      <c r="C57" s="26" t="s">
        <v>13</v>
      </c>
      <c r="D57" s="26" t="s">
        <v>163</v>
      </c>
      <c r="E57" s="26" t="s">
        <v>30</v>
      </c>
      <c r="F57" s="26" t="s">
        <v>32</v>
      </c>
      <c r="G57" s="26" t="s">
        <v>34</v>
      </c>
      <c r="H57" s="26" t="s">
        <v>165</v>
      </c>
      <c r="I57" s="26" t="s">
        <v>156</v>
      </c>
      <c r="J57" s="110" t="s">
        <v>480</v>
      </c>
      <c r="K57" s="27">
        <v>1</v>
      </c>
      <c r="L57" s="28">
        <v>2018</v>
      </c>
      <c r="M57" s="29">
        <v>4592585</v>
      </c>
      <c r="N57" s="29">
        <v>0</v>
      </c>
      <c r="O57" s="29">
        <v>0</v>
      </c>
      <c r="P57" s="103">
        <f t="shared" si="1"/>
        <v>0</v>
      </c>
      <c r="R57" s="32"/>
      <c r="S57" s="32"/>
    </row>
    <row r="58" spans="1:19" ht="18" customHeight="1" x14ac:dyDescent="0.2">
      <c r="A58" s="22" t="s">
        <v>179</v>
      </c>
      <c r="B58" s="23" t="s">
        <v>0</v>
      </c>
      <c r="C58" s="23" t="s">
        <v>0</v>
      </c>
      <c r="D58" s="23" t="s">
        <v>0</v>
      </c>
      <c r="E58" s="23" t="s">
        <v>0</v>
      </c>
      <c r="F58" s="23" t="s">
        <v>0</v>
      </c>
      <c r="G58" s="23" t="s">
        <v>0</v>
      </c>
      <c r="H58" s="23" t="s">
        <v>0</v>
      </c>
      <c r="I58" s="23" t="s">
        <v>0</v>
      </c>
      <c r="J58" s="111" t="s">
        <v>0</v>
      </c>
      <c r="K58" s="23" t="s">
        <v>0</v>
      </c>
      <c r="L58" s="24" t="s">
        <v>0</v>
      </c>
      <c r="M58" s="25">
        <f>M59</f>
        <v>982119.5</v>
      </c>
      <c r="N58" s="25">
        <f t="shared" ref="N58:O58" si="20">N59</f>
        <v>0</v>
      </c>
      <c r="O58" s="25">
        <f t="shared" si="20"/>
        <v>0</v>
      </c>
      <c r="P58" s="103">
        <f t="shared" si="1"/>
        <v>0</v>
      </c>
      <c r="R58" s="32"/>
      <c r="S58" s="32"/>
    </row>
    <row r="59" spans="1:19" ht="33.75" x14ac:dyDescent="0.2">
      <c r="A59" s="1" t="s">
        <v>180</v>
      </c>
      <c r="B59" s="26" t="s">
        <v>24</v>
      </c>
      <c r="C59" s="26" t="s">
        <v>13</v>
      </c>
      <c r="D59" s="26" t="s">
        <v>163</v>
      </c>
      <c r="E59" s="26" t="s">
        <v>30</v>
      </c>
      <c r="F59" s="26" t="s">
        <v>32</v>
      </c>
      <c r="G59" s="26" t="s">
        <v>34</v>
      </c>
      <c r="H59" s="26" t="s">
        <v>165</v>
      </c>
      <c r="I59" s="26" t="s">
        <v>156</v>
      </c>
      <c r="J59" s="110" t="s">
        <v>481</v>
      </c>
      <c r="K59" s="27" t="s">
        <v>482</v>
      </c>
      <c r="L59" s="28">
        <v>2018</v>
      </c>
      <c r="M59" s="29">
        <v>982119.5</v>
      </c>
      <c r="N59" s="29">
        <v>0</v>
      </c>
      <c r="O59" s="29">
        <v>0</v>
      </c>
      <c r="P59" s="103">
        <f t="shared" si="1"/>
        <v>0</v>
      </c>
      <c r="R59" s="32"/>
      <c r="S59" s="32"/>
    </row>
    <row r="60" spans="1:19" ht="18" customHeight="1" x14ac:dyDescent="0.2">
      <c r="A60" s="22" t="s">
        <v>483</v>
      </c>
      <c r="B60" s="23" t="s">
        <v>0</v>
      </c>
      <c r="C60" s="23" t="s">
        <v>0</v>
      </c>
      <c r="D60" s="23" t="s">
        <v>0</v>
      </c>
      <c r="E60" s="23" t="s">
        <v>0</v>
      </c>
      <c r="F60" s="23" t="s">
        <v>0</v>
      </c>
      <c r="G60" s="23" t="s">
        <v>0</v>
      </c>
      <c r="H60" s="23" t="s">
        <v>0</v>
      </c>
      <c r="I60" s="23" t="s">
        <v>0</v>
      </c>
      <c r="J60" s="111" t="s">
        <v>0</v>
      </c>
      <c r="K60" s="23" t="s">
        <v>0</v>
      </c>
      <c r="L60" s="24" t="s">
        <v>0</v>
      </c>
      <c r="M60" s="25">
        <f>M61</f>
        <v>4472619</v>
      </c>
      <c r="N60" s="25">
        <f t="shared" ref="N60:O60" si="21">N61</f>
        <v>0</v>
      </c>
      <c r="O60" s="25">
        <f t="shared" si="21"/>
        <v>0</v>
      </c>
      <c r="P60" s="103">
        <f t="shared" si="1"/>
        <v>0</v>
      </c>
      <c r="R60" s="32"/>
      <c r="S60" s="32"/>
    </row>
    <row r="61" spans="1:19" ht="56.25" x14ac:dyDescent="0.2">
      <c r="A61" s="1" t="s">
        <v>484</v>
      </c>
      <c r="B61" s="26" t="s">
        <v>24</v>
      </c>
      <c r="C61" s="26" t="s">
        <v>13</v>
      </c>
      <c r="D61" s="26" t="s">
        <v>163</v>
      </c>
      <c r="E61" s="26" t="s">
        <v>30</v>
      </c>
      <c r="F61" s="26" t="s">
        <v>32</v>
      </c>
      <c r="G61" s="26" t="s">
        <v>34</v>
      </c>
      <c r="H61" s="26" t="s">
        <v>165</v>
      </c>
      <c r="I61" s="26" t="s">
        <v>156</v>
      </c>
      <c r="J61" s="110" t="s">
        <v>460</v>
      </c>
      <c r="K61" s="27" t="s">
        <v>485</v>
      </c>
      <c r="L61" s="28">
        <v>2018</v>
      </c>
      <c r="M61" s="29">
        <v>4472619</v>
      </c>
      <c r="N61" s="29">
        <v>0</v>
      </c>
      <c r="O61" s="29">
        <v>0</v>
      </c>
      <c r="P61" s="103">
        <f t="shared" si="1"/>
        <v>0</v>
      </c>
      <c r="R61" s="32"/>
      <c r="S61" s="32"/>
    </row>
    <row r="62" spans="1:19" ht="15.75" x14ac:dyDescent="0.2">
      <c r="A62" s="1" t="s">
        <v>293</v>
      </c>
      <c r="B62" s="26" t="s">
        <v>24</v>
      </c>
      <c r="C62" s="26" t="s">
        <v>13</v>
      </c>
      <c r="D62" s="26" t="s">
        <v>163</v>
      </c>
      <c r="E62" s="26" t="s">
        <v>30</v>
      </c>
      <c r="F62" s="26" t="s">
        <v>32</v>
      </c>
      <c r="G62" s="26" t="s">
        <v>34</v>
      </c>
      <c r="H62" s="26" t="s">
        <v>165</v>
      </c>
      <c r="I62" s="26" t="s">
        <v>156</v>
      </c>
      <c r="J62" s="27"/>
      <c r="K62" s="27"/>
      <c r="L62" s="28"/>
      <c r="M62" s="29">
        <v>254766</v>
      </c>
      <c r="N62" s="29">
        <v>0</v>
      </c>
      <c r="O62" s="29">
        <v>0</v>
      </c>
      <c r="P62" s="103">
        <f t="shared" si="1"/>
        <v>0</v>
      </c>
      <c r="R62" s="32"/>
      <c r="S62" s="32"/>
    </row>
    <row r="63" spans="1:19" ht="34.35" customHeight="1" x14ac:dyDescent="0.2">
      <c r="A63" s="22" t="s">
        <v>78</v>
      </c>
      <c r="B63" s="34" t="s">
        <v>79</v>
      </c>
      <c r="C63" s="34" t="s">
        <v>0</v>
      </c>
      <c r="D63" s="34" t="s">
        <v>0</v>
      </c>
      <c r="E63" s="34" t="s">
        <v>0</v>
      </c>
      <c r="F63" s="34" t="s">
        <v>0</v>
      </c>
      <c r="G63" s="34" t="s">
        <v>0</v>
      </c>
      <c r="H63" s="35" t="s">
        <v>0</v>
      </c>
      <c r="I63" s="35" t="s">
        <v>0</v>
      </c>
      <c r="J63" s="35" t="s">
        <v>0</v>
      </c>
      <c r="K63" s="35" t="s">
        <v>0</v>
      </c>
      <c r="L63" s="35" t="s">
        <v>0</v>
      </c>
      <c r="M63" s="21">
        <f t="shared" ref="M63:O65" si="22">M64</f>
        <v>535535136.50999999</v>
      </c>
      <c r="N63" s="21">
        <f t="shared" si="22"/>
        <v>26998936.920000002</v>
      </c>
      <c r="O63" s="21">
        <f t="shared" si="22"/>
        <v>35499490.660000004</v>
      </c>
      <c r="P63" s="97">
        <f t="shared" si="1"/>
        <v>6.6287883352238508E-2</v>
      </c>
      <c r="Q63" s="72"/>
    </row>
    <row r="64" spans="1:19" ht="17.25" customHeight="1" x14ac:dyDescent="0.2">
      <c r="A64" s="22" t="s">
        <v>80</v>
      </c>
      <c r="B64" s="34" t="s">
        <v>79</v>
      </c>
      <c r="C64" s="34" t="s">
        <v>28</v>
      </c>
      <c r="D64" s="34" t="s">
        <v>81</v>
      </c>
      <c r="E64" s="34" t="s">
        <v>0</v>
      </c>
      <c r="F64" s="34" t="s">
        <v>0</v>
      </c>
      <c r="G64" s="34" t="s">
        <v>0</v>
      </c>
      <c r="H64" s="35" t="s">
        <v>0</v>
      </c>
      <c r="I64" s="35" t="s">
        <v>0</v>
      </c>
      <c r="J64" s="35" t="s">
        <v>0</v>
      </c>
      <c r="K64" s="35" t="s">
        <v>0</v>
      </c>
      <c r="L64" s="35" t="s">
        <v>0</v>
      </c>
      <c r="M64" s="21">
        <f t="shared" si="22"/>
        <v>535535136.50999999</v>
      </c>
      <c r="N64" s="21">
        <f t="shared" si="22"/>
        <v>26998936.920000002</v>
      </c>
      <c r="O64" s="21">
        <f t="shared" si="22"/>
        <v>35499490.660000004</v>
      </c>
      <c r="P64" s="97">
        <f t="shared" si="1"/>
        <v>6.6287883352238508E-2</v>
      </c>
      <c r="Q64" s="72"/>
    </row>
    <row r="65" spans="1:19" ht="16.5" customHeight="1" x14ac:dyDescent="0.2">
      <c r="A65" s="22" t="s">
        <v>305</v>
      </c>
      <c r="B65" s="34" t="s">
        <v>79</v>
      </c>
      <c r="C65" s="34" t="s">
        <v>28</v>
      </c>
      <c r="D65" s="34" t="s">
        <v>81</v>
      </c>
      <c r="E65" s="34" t="s">
        <v>75</v>
      </c>
      <c r="F65" s="34" t="s">
        <v>0</v>
      </c>
      <c r="G65" s="34" t="s">
        <v>0</v>
      </c>
      <c r="H65" s="35" t="s">
        <v>0</v>
      </c>
      <c r="I65" s="35" t="s">
        <v>0</v>
      </c>
      <c r="J65" s="35" t="s">
        <v>0</v>
      </c>
      <c r="K65" s="35" t="s">
        <v>0</v>
      </c>
      <c r="L65" s="35" t="s">
        <v>0</v>
      </c>
      <c r="M65" s="21">
        <f t="shared" si="22"/>
        <v>535535136.50999999</v>
      </c>
      <c r="N65" s="21">
        <f t="shared" si="22"/>
        <v>26998936.920000002</v>
      </c>
      <c r="O65" s="21">
        <f t="shared" si="22"/>
        <v>35499490.660000004</v>
      </c>
      <c r="P65" s="97">
        <f t="shared" si="1"/>
        <v>6.6287883352238508E-2</v>
      </c>
      <c r="Q65" s="72"/>
    </row>
    <row r="66" spans="1:19" ht="15" customHeight="1" x14ac:dyDescent="0.2">
      <c r="A66" s="36" t="s">
        <v>82</v>
      </c>
      <c r="B66" s="34" t="s">
        <v>79</v>
      </c>
      <c r="C66" s="34" t="s">
        <v>28</v>
      </c>
      <c r="D66" s="34" t="s">
        <v>81</v>
      </c>
      <c r="E66" s="34" t="s">
        <v>75</v>
      </c>
      <c r="F66" s="34" t="s">
        <v>83</v>
      </c>
      <c r="G66" s="34" t="s">
        <v>0</v>
      </c>
      <c r="H66" s="34" t="s">
        <v>0</v>
      </c>
      <c r="I66" s="34" t="s">
        <v>0</v>
      </c>
      <c r="J66" s="34" t="s">
        <v>0</v>
      </c>
      <c r="K66" s="34" t="s">
        <v>0</v>
      </c>
      <c r="L66" s="34" t="s">
        <v>0</v>
      </c>
      <c r="M66" s="21">
        <f>M67+M90</f>
        <v>535535136.50999999</v>
      </c>
      <c r="N66" s="21">
        <f>N67+N90</f>
        <v>26998936.920000002</v>
      </c>
      <c r="O66" s="21">
        <f>O67+O90</f>
        <v>35499490.660000004</v>
      </c>
      <c r="P66" s="97">
        <f t="shared" si="1"/>
        <v>6.6287883352238508E-2</v>
      </c>
      <c r="Q66" s="72"/>
    </row>
    <row r="67" spans="1:19" ht="15" customHeight="1" x14ac:dyDescent="0.2">
      <c r="A67" s="36" t="s">
        <v>84</v>
      </c>
      <c r="B67" s="34" t="s">
        <v>79</v>
      </c>
      <c r="C67" s="34" t="s">
        <v>28</v>
      </c>
      <c r="D67" s="34" t="s">
        <v>81</v>
      </c>
      <c r="E67" s="34" t="s">
        <v>75</v>
      </c>
      <c r="F67" s="34" t="s">
        <v>83</v>
      </c>
      <c r="G67" s="34" t="s">
        <v>70</v>
      </c>
      <c r="H67" s="34" t="s">
        <v>0</v>
      </c>
      <c r="I67" s="34" t="s">
        <v>0</v>
      </c>
      <c r="J67" s="34" t="s">
        <v>0</v>
      </c>
      <c r="K67" s="34" t="s">
        <v>0</v>
      </c>
      <c r="L67" s="34" t="s">
        <v>0</v>
      </c>
      <c r="M67" s="21">
        <f>M68+M75+M76</f>
        <v>495535136.50999999</v>
      </c>
      <c r="N67" s="21">
        <f>N68+N75+N76</f>
        <v>26998936.920000002</v>
      </c>
      <c r="O67" s="21">
        <f>O68+O75+O76</f>
        <v>35499490.660000004</v>
      </c>
      <c r="P67" s="97">
        <f t="shared" si="1"/>
        <v>7.1638695310324615E-2</v>
      </c>
      <c r="Q67" s="72"/>
    </row>
    <row r="68" spans="1:19" ht="31.5" x14ac:dyDescent="0.2">
      <c r="A68" s="22" t="s">
        <v>164</v>
      </c>
      <c r="B68" s="34" t="s">
        <v>79</v>
      </c>
      <c r="C68" s="34" t="s">
        <v>28</v>
      </c>
      <c r="D68" s="34" t="s">
        <v>81</v>
      </c>
      <c r="E68" s="34" t="s">
        <v>75</v>
      </c>
      <c r="F68" s="34" t="s">
        <v>83</v>
      </c>
      <c r="G68" s="34" t="s">
        <v>70</v>
      </c>
      <c r="H68" s="34" t="s">
        <v>165</v>
      </c>
      <c r="I68" s="35" t="s">
        <v>0</v>
      </c>
      <c r="J68" s="35" t="s">
        <v>0</v>
      </c>
      <c r="K68" s="35" t="s">
        <v>0</v>
      </c>
      <c r="L68" s="35" t="s">
        <v>0</v>
      </c>
      <c r="M68" s="21">
        <f>M69</f>
        <v>80815036.50999999</v>
      </c>
      <c r="N68" s="21">
        <f>N69</f>
        <v>26998936.920000002</v>
      </c>
      <c r="O68" s="21">
        <f>O69</f>
        <v>35499490.660000004</v>
      </c>
      <c r="P68" s="97">
        <f t="shared" si="1"/>
        <v>0.43926838609554208</v>
      </c>
      <c r="Q68" s="72"/>
    </row>
    <row r="69" spans="1:19" ht="53.25" customHeight="1" x14ac:dyDescent="0.2">
      <c r="A69" s="22" t="s">
        <v>307</v>
      </c>
      <c r="B69" s="34" t="s">
        <v>79</v>
      </c>
      <c r="C69" s="34" t="s">
        <v>28</v>
      </c>
      <c r="D69" s="34" t="s">
        <v>81</v>
      </c>
      <c r="E69" s="34" t="s">
        <v>75</v>
      </c>
      <c r="F69" s="34" t="s">
        <v>83</v>
      </c>
      <c r="G69" s="34" t="s">
        <v>70</v>
      </c>
      <c r="H69" s="34" t="s">
        <v>165</v>
      </c>
      <c r="I69" s="34" t="s">
        <v>156</v>
      </c>
      <c r="J69" s="34" t="s">
        <v>0</v>
      </c>
      <c r="K69" s="34" t="s">
        <v>0</v>
      </c>
      <c r="L69" s="34" t="s">
        <v>0</v>
      </c>
      <c r="M69" s="21">
        <f>M73+M70</f>
        <v>80815036.50999999</v>
      </c>
      <c r="N69" s="21">
        <f>N73+N70</f>
        <v>26998936.920000002</v>
      </c>
      <c r="O69" s="21">
        <f>O73+O70</f>
        <v>35499490.660000004</v>
      </c>
      <c r="P69" s="97">
        <f t="shared" si="1"/>
        <v>0.43926838609554208</v>
      </c>
      <c r="Q69" s="72"/>
    </row>
    <row r="70" spans="1:19" ht="15" customHeight="1" x14ac:dyDescent="0.2">
      <c r="A70" s="22" t="s">
        <v>291</v>
      </c>
      <c r="B70" s="23" t="s">
        <v>0</v>
      </c>
      <c r="C70" s="23" t="s">
        <v>0</v>
      </c>
      <c r="D70" s="23" t="s">
        <v>0</v>
      </c>
      <c r="E70" s="23" t="s">
        <v>0</v>
      </c>
      <c r="F70" s="23" t="s">
        <v>0</v>
      </c>
      <c r="G70" s="23" t="s">
        <v>0</v>
      </c>
      <c r="H70" s="23" t="s">
        <v>0</v>
      </c>
      <c r="I70" s="23" t="s">
        <v>0</v>
      </c>
      <c r="J70" s="23" t="s">
        <v>0</v>
      </c>
      <c r="K70" s="23" t="s">
        <v>0</v>
      </c>
      <c r="L70" s="23" t="s">
        <v>0</v>
      </c>
      <c r="M70" s="21">
        <f>M71</f>
        <v>8500553.7400000002</v>
      </c>
      <c r="N70" s="21">
        <f>N71</f>
        <v>0</v>
      </c>
      <c r="O70" s="21">
        <f>O71</f>
        <v>8500553.7400000002</v>
      </c>
      <c r="P70" s="97">
        <f t="shared" si="1"/>
        <v>1</v>
      </c>
      <c r="Q70" s="72"/>
    </row>
    <row r="71" spans="1:19" ht="15.75" x14ac:dyDescent="0.2">
      <c r="A71" s="1" t="s">
        <v>347</v>
      </c>
      <c r="B71" s="26" t="s">
        <v>79</v>
      </c>
      <c r="C71" s="26" t="s">
        <v>28</v>
      </c>
      <c r="D71" s="26" t="s">
        <v>81</v>
      </c>
      <c r="E71" s="26" t="s">
        <v>75</v>
      </c>
      <c r="F71" s="26" t="s">
        <v>83</v>
      </c>
      <c r="G71" s="26" t="s">
        <v>70</v>
      </c>
      <c r="H71" s="26" t="s">
        <v>165</v>
      </c>
      <c r="I71" s="26" t="s">
        <v>156</v>
      </c>
      <c r="J71" s="27" t="s">
        <v>85</v>
      </c>
      <c r="K71" s="27">
        <v>150</v>
      </c>
      <c r="L71" s="27">
        <v>2018</v>
      </c>
      <c r="M71" s="33">
        <v>8500553.7400000002</v>
      </c>
      <c r="N71" s="33">
        <v>0</v>
      </c>
      <c r="O71" s="33">
        <v>8500553.7400000002</v>
      </c>
      <c r="P71" s="98">
        <f t="shared" si="1"/>
        <v>1</v>
      </c>
      <c r="Q71" s="94"/>
    </row>
    <row r="72" spans="1:19" s="68" customFormat="1" ht="31.5" x14ac:dyDescent="0.2">
      <c r="A72" s="62" t="s">
        <v>359</v>
      </c>
      <c r="B72" s="63"/>
      <c r="C72" s="63"/>
      <c r="D72" s="63"/>
      <c r="E72" s="63"/>
      <c r="F72" s="63"/>
      <c r="G72" s="63"/>
      <c r="H72" s="63"/>
      <c r="I72" s="63"/>
      <c r="J72" s="64"/>
      <c r="K72" s="64"/>
      <c r="L72" s="64"/>
      <c r="M72" s="65">
        <v>8500553.7400000002</v>
      </c>
      <c r="N72" s="65">
        <v>0</v>
      </c>
      <c r="O72" s="65">
        <v>8500553.7400000002</v>
      </c>
      <c r="P72" s="101">
        <f t="shared" si="1"/>
        <v>1</v>
      </c>
      <c r="Q72" s="99"/>
      <c r="R72" s="66"/>
      <c r="S72" s="67"/>
    </row>
    <row r="73" spans="1:19" ht="18.75" customHeight="1" x14ac:dyDescent="0.2">
      <c r="A73" s="22" t="s">
        <v>188</v>
      </c>
      <c r="B73" s="23" t="s">
        <v>0</v>
      </c>
      <c r="C73" s="23" t="s">
        <v>0</v>
      </c>
      <c r="D73" s="23" t="s">
        <v>0</v>
      </c>
      <c r="E73" s="23" t="s">
        <v>0</v>
      </c>
      <c r="F73" s="23" t="s">
        <v>0</v>
      </c>
      <c r="G73" s="23" t="s">
        <v>0</v>
      </c>
      <c r="H73" s="23" t="s">
        <v>0</v>
      </c>
      <c r="I73" s="23" t="s">
        <v>0</v>
      </c>
      <c r="J73" s="23" t="s">
        <v>0</v>
      </c>
      <c r="K73" s="23" t="s">
        <v>0</v>
      </c>
      <c r="L73" s="23" t="s">
        <v>0</v>
      </c>
      <c r="M73" s="69">
        <f>M74</f>
        <v>72314482.769999996</v>
      </c>
      <c r="N73" s="69">
        <f>N74</f>
        <v>26998936.920000002</v>
      </c>
      <c r="O73" s="69">
        <f>O74</f>
        <v>26998936.920000002</v>
      </c>
      <c r="P73" s="102">
        <f t="shared" si="1"/>
        <v>0.3733544911863857</v>
      </c>
      <c r="Q73" s="72"/>
    </row>
    <row r="74" spans="1:19" ht="31.5" customHeight="1" x14ac:dyDescent="0.2">
      <c r="A74" s="1" t="s">
        <v>189</v>
      </c>
      <c r="B74" s="26" t="s">
        <v>79</v>
      </c>
      <c r="C74" s="26" t="s">
        <v>28</v>
      </c>
      <c r="D74" s="26" t="s">
        <v>81</v>
      </c>
      <c r="E74" s="26" t="s">
        <v>75</v>
      </c>
      <c r="F74" s="26" t="s">
        <v>83</v>
      </c>
      <c r="G74" s="26" t="s">
        <v>70</v>
      </c>
      <c r="H74" s="26" t="s">
        <v>165</v>
      </c>
      <c r="I74" s="26" t="s">
        <v>156</v>
      </c>
      <c r="J74" s="27" t="s">
        <v>85</v>
      </c>
      <c r="K74" s="27" t="s">
        <v>190</v>
      </c>
      <c r="L74" s="28">
        <v>2018</v>
      </c>
      <c r="M74" s="29">
        <v>72314482.769999996</v>
      </c>
      <c r="N74" s="29">
        <v>26998936.920000002</v>
      </c>
      <c r="O74" s="29">
        <v>26998936.920000002</v>
      </c>
      <c r="P74" s="103">
        <f t="shared" ref="P74:P148" si="23">O74/M74</f>
        <v>0.3733544911863857</v>
      </c>
      <c r="Q74" s="94"/>
      <c r="R74" s="70"/>
    </row>
    <row r="75" spans="1:19" ht="129.75" customHeight="1" x14ac:dyDescent="0.2">
      <c r="A75" s="22" t="s">
        <v>375</v>
      </c>
      <c r="B75" s="34" t="s">
        <v>79</v>
      </c>
      <c r="C75" s="34" t="s">
        <v>28</v>
      </c>
      <c r="D75" s="34" t="s">
        <v>81</v>
      </c>
      <c r="E75" s="34" t="s">
        <v>75</v>
      </c>
      <c r="F75" s="34" t="s">
        <v>83</v>
      </c>
      <c r="G75" s="37" t="s">
        <v>70</v>
      </c>
      <c r="H75" s="34">
        <v>18520</v>
      </c>
      <c r="I75" s="35" t="s">
        <v>0</v>
      </c>
      <c r="J75" s="35" t="s">
        <v>0</v>
      </c>
      <c r="K75" s="35" t="s">
        <v>0</v>
      </c>
      <c r="L75" s="71" t="s">
        <v>0</v>
      </c>
      <c r="M75" s="25">
        <f t="shared" ref="M75:O76" si="24">M77</f>
        <v>141033139.53999999</v>
      </c>
      <c r="N75" s="25">
        <f t="shared" si="24"/>
        <v>0</v>
      </c>
      <c r="O75" s="25">
        <f t="shared" si="24"/>
        <v>0</v>
      </c>
      <c r="P75" s="95">
        <f t="shared" si="23"/>
        <v>0</v>
      </c>
      <c r="Q75" s="72"/>
      <c r="R75" s="72"/>
    </row>
    <row r="76" spans="1:19" ht="113.25" customHeight="1" x14ac:dyDescent="0.2">
      <c r="A76" s="22" t="s">
        <v>376</v>
      </c>
      <c r="B76" s="34" t="s">
        <v>79</v>
      </c>
      <c r="C76" s="34" t="s">
        <v>28</v>
      </c>
      <c r="D76" s="34" t="s">
        <v>81</v>
      </c>
      <c r="E76" s="34" t="s">
        <v>75</v>
      </c>
      <c r="F76" s="34" t="s">
        <v>83</v>
      </c>
      <c r="G76" s="37" t="s">
        <v>70</v>
      </c>
      <c r="H76" s="34" t="s">
        <v>486</v>
      </c>
      <c r="I76" s="35" t="s">
        <v>0</v>
      </c>
      <c r="J76" s="35" t="s">
        <v>0</v>
      </c>
      <c r="K76" s="35" t="s">
        <v>0</v>
      </c>
      <c r="L76" s="71" t="s">
        <v>0</v>
      </c>
      <c r="M76" s="25">
        <f t="shared" si="24"/>
        <v>273686960.46000004</v>
      </c>
      <c r="N76" s="25">
        <f t="shared" si="24"/>
        <v>0</v>
      </c>
      <c r="O76" s="25">
        <f t="shared" si="24"/>
        <v>0</v>
      </c>
      <c r="P76" s="95">
        <f t="shared" si="23"/>
        <v>0</v>
      </c>
      <c r="Q76" s="72"/>
      <c r="R76" s="72"/>
    </row>
    <row r="77" spans="1:19" ht="20.25" customHeight="1" x14ac:dyDescent="0.2">
      <c r="A77" s="22" t="s">
        <v>384</v>
      </c>
      <c r="B77" s="34" t="s">
        <v>79</v>
      </c>
      <c r="C77" s="34" t="s">
        <v>28</v>
      </c>
      <c r="D77" s="34" t="s">
        <v>81</v>
      </c>
      <c r="E77" s="34" t="s">
        <v>75</v>
      </c>
      <c r="F77" s="34" t="s">
        <v>83</v>
      </c>
      <c r="G77" s="37" t="s">
        <v>70</v>
      </c>
      <c r="H77" s="34">
        <v>18520</v>
      </c>
      <c r="I77" s="34">
        <v>540</v>
      </c>
      <c r="J77" s="34" t="s">
        <v>0</v>
      </c>
      <c r="K77" s="34" t="s">
        <v>0</v>
      </c>
      <c r="L77" s="73" t="s">
        <v>0</v>
      </c>
      <c r="M77" s="25">
        <f>M83+M84+M89</f>
        <v>141033139.53999999</v>
      </c>
      <c r="N77" s="25">
        <f t="shared" ref="N77:O77" si="25">N78</f>
        <v>0</v>
      </c>
      <c r="O77" s="25">
        <f t="shared" si="25"/>
        <v>0</v>
      </c>
      <c r="P77" s="95">
        <f t="shared" si="23"/>
        <v>0</v>
      </c>
      <c r="Q77" s="72"/>
      <c r="R77" s="72"/>
    </row>
    <row r="78" spans="1:19" ht="20.25" customHeight="1" x14ac:dyDescent="0.2">
      <c r="A78" s="22" t="s">
        <v>384</v>
      </c>
      <c r="B78" s="34" t="s">
        <v>79</v>
      </c>
      <c r="C78" s="34" t="s">
        <v>28</v>
      </c>
      <c r="D78" s="34" t="s">
        <v>81</v>
      </c>
      <c r="E78" s="34" t="s">
        <v>75</v>
      </c>
      <c r="F78" s="34" t="s">
        <v>83</v>
      </c>
      <c r="G78" s="37" t="s">
        <v>70</v>
      </c>
      <c r="H78" s="34" t="s">
        <v>486</v>
      </c>
      <c r="I78" s="34">
        <v>540</v>
      </c>
      <c r="J78" s="34" t="s">
        <v>0</v>
      </c>
      <c r="K78" s="34" t="s">
        <v>0</v>
      </c>
      <c r="L78" s="73" t="s">
        <v>0</v>
      </c>
      <c r="M78" s="25">
        <f>M80+M82+M86+M88</f>
        <v>273686960.46000004</v>
      </c>
      <c r="N78" s="25">
        <f t="shared" ref="N78:O78" si="26">N79+N81+N85</f>
        <v>0</v>
      </c>
      <c r="O78" s="25">
        <f t="shared" si="26"/>
        <v>0</v>
      </c>
      <c r="P78" s="95">
        <f t="shared" si="23"/>
        <v>0</v>
      </c>
      <c r="Q78" s="72"/>
      <c r="R78" s="72"/>
    </row>
    <row r="79" spans="1:19" ht="15" customHeight="1" x14ac:dyDescent="0.2">
      <c r="A79" s="22" t="s">
        <v>246</v>
      </c>
      <c r="B79" s="23" t="s">
        <v>0</v>
      </c>
      <c r="C79" s="23" t="s">
        <v>0</v>
      </c>
      <c r="D79" s="23" t="s">
        <v>0</v>
      </c>
      <c r="E79" s="23" t="s">
        <v>0</v>
      </c>
      <c r="F79" s="23" t="s">
        <v>0</v>
      </c>
      <c r="G79" s="23" t="s">
        <v>0</v>
      </c>
      <c r="H79" s="23" t="s">
        <v>0</v>
      </c>
      <c r="I79" s="23" t="s">
        <v>0</v>
      </c>
      <c r="J79" s="23" t="s">
        <v>0</v>
      </c>
      <c r="K79" s="23" t="s">
        <v>0</v>
      </c>
      <c r="L79" s="24" t="s">
        <v>0</v>
      </c>
      <c r="M79" s="25">
        <f>M80</f>
        <v>93349128</v>
      </c>
      <c r="N79" s="25">
        <f t="shared" ref="N79:O79" si="27">N80</f>
        <v>0</v>
      </c>
      <c r="O79" s="25">
        <f t="shared" si="27"/>
        <v>0</v>
      </c>
      <c r="P79" s="95">
        <f t="shared" si="23"/>
        <v>0</v>
      </c>
      <c r="Q79" s="72"/>
    </row>
    <row r="80" spans="1:19" ht="51" customHeight="1" x14ac:dyDescent="0.2">
      <c r="A80" s="1" t="s">
        <v>391</v>
      </c>
      <c r="B80" s="26" t="s">
        <v>79</v>
      </c>
      <c r="C80" s="26" t="s">
        <v>28</v>
      </c>
      <c r="D80" s="26" t="s">
        <v>81</v>
      </c>
      <c r="E80" s="26" t="s">
        <v>75</v>
      </c>
      <c r="F80" s="26" t="s">
        <v>83</v>
      </c>
      <c r="G80" s="26" t="s">
        <v>70</v>
      </c>
      <c r="H80" s="26" t="s">
        <v>486</v>
      </c>
      <c r="I80" s="26">
        <v>540</v>
      </c>
      <c r="J80" s="27" t="s">
        <v>85</v>
      </c>
      <c r="K80" s="27">
        <v>135</v>
      </c>
      <c r="L80" s="28">
        <v>2019</v>
      </c>
      <c r="M80" s="29">
        <v>93349128</v>
      </c>
      <c r="N80" s="29">
        <v>0</v>
      </c>
      <c r="O80" s="29">
        <v>0</v>
      </c>
      <c r="P80" s="103">
        <f t="shared" si="23"/>
        <v>0</v>
      </c>
      <c r="Q80" s="94"/>
    </row>
    <row r="81" spans="1:17" ht="15" customHeight="1" x14ac:dyDescent="0.2">
      <c r="A81" s="22" t="s">
        <v>186</v>
      </c>
      <c r="B81" s="23" t="s">
        <v>0</v>
      </c>
      <c r="C81" s="23" t="s">
        <v>0</v>
      </c>
      <c r="D81" s="23" t="s">
        <v>0</v>
      </c>
      <c r="E81" s="23" t="s">
        <v>0</v>
      </c>
      <c r="F81" s="23" t="s">
        <v>0</v>
      </c>
      <c r="G81" s="23" t="s">
        <v>0</v>
      </c>
      <c r="H81" s="23" t="s">
        <v>0</v>
      </c>
      <c r="I81" s="23" t="s">
        <v>0</v>
      </c>
      <c r="J81" s="23" t="s">
        <v>0</v>
      </c>
      <c r="K81" s="23" t="s">
        <v>0</v>
      </c>
      <c r="L81" s="24" t="s">
        <v>0</v>
      </c>
      <c r="M81" s="25">
        <f>M82+M83+M84</f>
        <v>165479361.96000001</v>
      </c>
      <c r="N81" s="25">
        <f t="shared" ref="N81:O81" si="28">N82+N83+N84</f>
        <v>0</v>
      </c>
      <c r="O81" s="25">
        <f t="shared" si="28"/>
        <v>0</v>
      </c>
      <c r="P81" s="95">
        <f t="shared" si="23"/>
        <v>0</v>
      </c>
      <c r="Q81" s="72"/>
    </row>
    <row r="82" spans="1:17" ht="34.35" customHeight="1" x14ac:dyDescent="0.2">
      <c r="A82" s="1" t="s">
        <v>392</v>
      </c>
      <c r="B82" s="26" t="s">
        <v>79</v>
      </c>
      <c r="C82" s="26" t="s">
        <v>28</v>
      </c>
      <c r="D82" s="26" t="s">
        <v>81</v>
      </c>
      <c r="E82" s="26" t="s">
        <v>75</v>
      </c>
      <c r="F82" s="26" t="s">
        <v>83</v>
      </c>
      <c r="G82" s="26" t="s">
        <v>70</v>
      </c>
      <c r="H82" s="26" t="s">
        <v>486</v>
      </c>
      <c r="I82" s="26">
        <v>540</v>
      </c>
      <c r="J82" s="27" t="s">
        <v>85</v>
      </c>
      <c r="K82" s="27">
        <v>200</v>
      </c>
      <c r="L82" s="28">
        <v>2019</v>
      </c>
      <c r="M82" s="29">
        <v>76673731.469999999</v>
      </c>
      <c r="N82" s="29">
        <v>0</v>
      </c>
      <c r="O82" s="29">
        <v>0</v>
      </c>
      <c r="P82" s="103">
        <f t="shared" si="23"/>
        <v>0</v>
      </c>
      <c r="Q82" s="94"/>
    </row>
    <row r="83" spans="1:17" ht="34.35" customHeight="1" x14ac:dyDescent="0.2">
      <c r="A83" s="1" t="s">
        <v>393</v>
      </c>
      <c r="B83" s="26" t="s">
        <v>79</v>
      </c>
      <c r="C83" s="26" t="s">
        <v>28</v>
      </c>
      <c r="D83" s="26" t="s">
        <v>81</v>
      </c>
      <c r="E83" s="26" t="s">
        <v>75</v>
      </c>
      <c r="F83" s="26" t="s">
        <v>83</v>
      </c>
      <c r="G83" s="26" t="s">
        <v>70</v>
      </c>
      <c r="H83" s="26">
        <v>18520</v>
      </c>
      <c r="I83" s="26">
        <v>540</v>
      </c>
      <c r="J83" s="27" t="s">
        <v>85</v>
      </c>
      <c r="K83" s="27">
        <v>135</v>
      </c>
      <c r="L83" s="28">
        <v>2019</v>
      </c>
      <c r="M83" s="29">
        <v>56009476.799999997</v>
      </c>
      <c r="N83" s="29">
        <v>0</v>
      </c>
      <c r="O83" s="29">
        <v>0</v>
      </c>
      <c r="P83" s="103">
        <f t="shared" si="23"/>
        <v>0</v>
      </c>
      <c r="Q83" s="94"/>
    </row>
    <row r="84" spans="1:17" ht="57.75" customHeight="1" x14ac:dyDescent="0.2">
      <c r="A84" s="1" t="s">
        <v>394</v>
      </c>
      <c r="B84" s="26" t="s">
        <v>79</v>
      </c>
      <c r="C84" s="26" t="s">
        <v>28</v>
      </c>
      <c r="D84" s="26" t="s">
        <v>81</v>
      </c>
      <c r="E84" s="26" t="s">
        <v>75</v>
      </c>
      <c r="F84" s="26" t="s">
        <v>83</v>
      </c>
      <c r="G84" s="26" t="s">
        <v>70</v>
      </c>
      <c r="H84" s="26">
        <v>18520</v>
      </c>
      <c r="I84" s="26">
        <v>540</v>
      </c>
      <c r="J84" s="27" t="s">
        <v>85</v>
      </c>
      <c r="K84" s="27">
        <v>55</v>
      </c>
      <c r="L84" s="28">
        <v>2019</v>
      </c>
      <c r="M84" s="29">
        <v>32796153.690000001</v>
      </c>
      <c r="N84" s="29">
        <v>0</v>
      </c>
      <c r="O84" s="29">
        <v>0</v>
      </c>
      <c r="P84" s="103">
        <f t="shared" si="23"/>
        <v>0</v>
      </c>
      <c r="Q84" s="94"/>
    </row>
    <row r="85" spans="1:17" ht="15" customHeight="1" x14ac:dyDescent="0.2">
      <c r="A85" s="22" t="s">
        <v>191</v>
      </c>
      <c r="B85" s="23" t="s">
        <v>0</v>
      </c>
      <c r="C85" s="23" t="s">
        <v>0</v>
      </c>
      <c r="D85" s="23" t="s">
        <v>0</v>
      </c>
      <c r="E85" s="23" t="s">
        <v>0</v>
      </c>
      <c r="F85" s="23" t="s">
        <v>0</v>
      </c>
      <c r="G85" s="23" t="s">
        <v>0</v>
      </c>
      <c r="H85" s="23" t="s">
        <v>0</v>
      </c>
      <c r="I85" s="23" t="s">
        <v>0</v>
      </c>
      <c r="J85" s="23" t="s">
        <v>0</v>
      </c>
      <c r="K85" s="23" t="s">
        <v>0</v>
      </c>
      <c r="L85" s="24" t="s">
        <v>0</v>
      </c>
      <c r="M85" s="25">
        <f>M86</f>
        <v>37999999.990000002</v>
      </c>
      <c r="N85" s="25">
        <f t="shared" ref="N85:O85" si="29">N86</f>
        <v>0</v>
      </c>
      <c r="O85" s="25">
        <f t="shared" si="29"/>
        <v>0</v>
      </c>
      <c r="P85" s="95">
        <f t="shared" si="23"/>
        <v>0</v>
      </c>
      <c r="Q85" s="72"/>
    </row>
    <row r="86" spans="1:17" ht="34.35" customHeight="1" x14ac:dyDescent="0.2">
      <c r="A86" s="1" t="s">
        <v>385</v>
      </c>
      <c r="B86" s="26" t="s">
        <v>79</v>
      </c>
      <c r="C86" s="26" t="s">
        <v>28</v>
      </c>
      <c r="D86" s="26" t="s">
        <v>81</v>
      </c>
      <c r="E86" s="26" t="s">
        <v>75</v>
      </c>
      <c r="F86" s="26" t="s">
        <v>83</v>
      </c>
      <c r="G86" s="26" t="s">
        <v>70</v>
      </c>
      <c r="H86" s="26" t="s">
        <v>486</v>
      </c>
      <c r="I86" s="26">
        <v>540</v>
      </c>
      <c r="J86" s="27" t="s">
        <v>85</v>
      </c>
      <c r="K86" s="27">
        <v>35</v>
      </c>
      <c r="L86" s="28">
        <v>2018</v>
      </c>
      <c r="M86" s="29">
        <v>37999999.990000002</v>
      </c>
      <c r="N86" s="29">
        <v>0</v>
      </c>
      <c r="O86" s="29">
        <v>0</v>
      </c>
      <c r="P86" s="103">
        <f t="shared" si="23"/>
        <v>0</v>
      </c>
      <c r="Q86" s="94"/>
    </row>
    <row r="87" spans="1:17" ht="15" customHeight="1" x14ac:dyDescent="0.2">
      <c r="A87" s="22" t="s">
        <v>205</v>
      </c>
      <c r="B87" s="23" t="s">
        <v>0</v>
      </c>
      <c r="C87" s="23" t="s">
        <v>0</v>
      </c>
      <c r="D87" s="23" t="s">
        <v>0</v>
      </c>
      <c r="E87" s="23" t="s">
        <v>0</v>
      </c>
      <c r="F87" s="23" t="s">
        <v>0</v>
      </c>
      <c r="G87" s="23" t="s">
        <v>0</v>
      </c>
      <c r="H87" s="23" t="s">
        <v>0</v>
      </c>
      <c r="I87" s="23" t="s">
        <v>0</v>
      </c>
      <c r="J87" s="23" t="s">
        <v>0</v>
      </c>
      <c r="K87" s="23" t="s">
        <v>0</v>
      </c>
      <c r="L87" s="24" t="s">
        <v>0</v>
      </c>
      <c r="M87" s="25">
        <f>M88</f>
        <v>65664101</v>
      </c>
      <c r="N87" s="25">
        <f t="shared" ref="N87" si="30">N88</f>
        <v>0</v>
      </c>
      <c r="O87" s="25">
        <f t="shared" ref="O87" si="31">O88</f>
        <v>0</v>
      </c>
      <c r="P87" s="95">
        <f t="shared" ref="P87:P88" si="32">O87/M87</f>
        <v>0</v>
      </c>
      <c r="Q87" s="72"/>
    </row>
    <row r="88" spans="1:17" ht="47.25" x14ac:dyDescent="0.2">
      <c r="A88" s="1" t="s">
        <v>377</v>
      </c>
      <c r="B88" s="26" t="s">
        <v>79</v>
      </c>
      <c r="C88" s="26" t="s">
        <v>28</v>
      </c>
      <c r="D88" s="26" t="s">
        <v>81</v>
      </c>
      <c r="E88" s="26" t="s">
        <v>75</v>
      </c>
      <c r="F88" s="26" t="s">
        <v>83</v>
      </c>
      <c r="G88" s="26" t="s">
        <v>70</v>
      </c>
      <c r="H88" s="26" t="s">
        <v>486</v>
      </c>
      <c r="I88" s="26">
        <v>540</v>
      </c>
      <c r="J88" s="27" t="s">
        <v>85</v>
      </c>
      <c r="K88" s="27">
        <v>135</v>
      </c>
      <c r="L88" s="28">
        <v>2019</v>
      </c>
      <c r="M88" s="29">
        <v>65664101</v>
      </c>
      <c r="N88" s="29">
        <v>0</v>
      </c>
      <c r="O88" s="29">
        <v>0</v>
      </c>
      <c r="P88" s="103">
        <f t="shared" si="32"/>
        <v>0</v>
      </c>
      <c r="Q88" s="94"/>
    </row>
    <row r="89" spans="1:17" ht="15.75" x14ac:dyDescent="0.2">
      <c r="A89" s="1" t="s">
        <v>440</v>
      </c>
      <c r="B89" s="26" t="s">
        <v>79</v>
      </c>
      <c r="C89" s="26" t="s">
        <v>28</v>
      </c>
      <c r="D89" s="26" t="s">
        <v>81</v>
      </c>
      <c r="E89" s="26" t="s">
        <v>75</v>
      </c>
      <c r="F89" s="26" t="s">
        <v>83</v>
      </c>
      <c r="G89" s="26" t="s">
        <v>70</v>
      </c>
      <c r="H89" s="26">
        <v>18520</v>
      </c>
      <c r="I89" s="26">
        <v>540</v>
      </c>
      <c r="J89" s="27"/>
      <c r="K89" s="27"/>
      <c r="L89" s="28"/>
      <c r="M89" s="29">
        <v>52227509.049999997</v>
      </c>
      <c r="N89" s="29">
        <v>0</v>
      </c>
      <c r="O89" s="29">
        <v>0</v>
      </c>
      <c r="P89" s="103">
        <f t="shared" ref="P89" si="33">O89/M89</f>
        <v>0</v>
      </c>
      <c r="Q89" s="94"/>
    </row>
    <row r="90" spans="1:17" ht="15" customHeight="1" x14ac:dyDescent="0.2">
      <c r="A90" s="36" t="s">
        <v>87</v>
      </c>
      <c r="B90" s="34" t="s">
        <v>79</v>
      </c>
      <c r="C90" s="34" t="s">
        <v>28</v>
      </c>
      <c r="D90" s="34" t="s">
        <v>81</v>
      </c>
      <c r="E90" s="34" t="s">
        <v>75</v>
      </c>
      <c r="F90" s="34" t="s">
        <v>83</v>
      </c>
      <c r="G90" s="34" t="s">
        <v>34</v>
      </c>
      <c r="H90" s="34" t="s">
        <v>0</v>
      </c>
      <c r="I90" s="34" t="s">
        <v>0</v>
      </c>
      <c r="J90" s="34" t="s">
        <v>0</v>
      </c>
      <c r="K90" s="34" t="s">
        <v>0</v>
      </c>
      <c r="L90" s="73" t="s">
        <v>0</v>
      </c>
      <c r="M90" s="25">
        <f>M92</f>
        <v>40000000</v>
      </c>
      <c r="N90" s="25">
        <f>N92</f>
        <v>0</v>
      </c>
      <c r="O90" s="25">
        <f>O92</f>
        <v>0</v>
      </c>
      <c r="P90" s="95">
        <f t="shared" si="23"/>
        <v>0</v>
      </c>
      <c r="Q90" s="72"/>
    </row>
    <row r="91" spans="1:17" ht="31.5" x14ac:dyDescent="0.2">
      <c r="A91" s="22" t="s">
        <v>164</v>
      </c>
      <c r="B91" s="34" t="s">
        <v>79</v>
      </c>
      <c r="C91" s="34" t="s">
        <v>28</v>
      </c>
      <c r="D91" s="34" t="s">
        <v>81</v>
      </c>
      <c r="E91" s="34" t="s">
        <v>75</v>
      </c>
      <c r="F91" s="34" t="s">
        <v>83</v>
      </c>
      <c r="G91" s="34" t="s">
        <v>34</v>
      </c>
      <c r="H91" s="34" t="s">
        <v>165</v>
      </c>
      <c r="I91" s="35" t="s">
        <v>0</v>
      </c>
      <c r="J91" s="35" t="s">
        <v>0</v>
      </c>
      <c r="K91" s="35" t="s">
        <v>0</v>
      </c>
      <c r="L91" s="71" t="s">
        <v>0</v>
      </c>
      <c r="M91" s="25">
        <f t="shared" ref="M91:O93" si="34">M92</f>
        <v>40000000</v>
      </c>
      <c r="N91" s="25">
        <f t="shared" si="34"/>
        <v>0</v>
      </c>
      <c r="O91" s="25">
        <f t="shared" si="34"/>
        <v>0</v>
      </c>
      <c r="P91" s="95">
        <f t="shared" si="23"/>
        <v>0</v>
      </c>
      <c r="Q91" s="72"/>
    </row>
    <row r="92" spans="1:17" ht="49.5" customHeight="1" x14ac:dyDescent="0.2">
      <c r="A92" s="22" t="s">
        <v>307</v>
      </c>
      <c r="B92" s="34" t="s">
        <v>79</v>
      </c>
      <c r="C92" s="34" t="s">
        <v>28</v>
      </c>
      <c r="D92" s="34" t="s">
        <v>81</v>
      </c>
      <c r="E92" s="34" t="s">
        <v>75</v>
      </c>
      <c r="F92" s="34" t="s">
        <v>83</v>
      </c>
      <c r="G92" s="34" t="s">
        <v>34</v>
      </c>
      <c r="H92" s="34" t="s">
        <v>165</v>
      </c>
      <c r="I92" s="34" t="s">
        <v>156</v>
      </c>
      <c r="J92" s="34" t="s">
        <v>0</v>
      </c>
      <c r="K92" s="34" t="s">
        <v>0</v>
      </c>
      <c r="L92" s="73" t="s">
        <v>0</v>
      </c>
      <c r="M92" s="25">
        <f t="shared" si="34"/>
        <v>40000000</v>
      </c>
      <c r="N92" s="25">
        <f t="shared" si="34"/>
        <v>0</v>
      </c>
      <c r="O92" s="25">
        <f t="shared" si="34"/>
        <v>0</v>
      </c>
      <c r="P92" s="95">
        <f t="shared" si="23"/>
        <v>0</v>
      </c>
      <c r="Q92" s="72"/>
    </row>
    <row r="93" spans="1:17" ht="15" customHeight="1" x14ac:dyDescent="0.2">
      <c r="A93" s="22" t="s">
        <v>192</v>
      </c>
      <c r="B93" s="23" t="s">
        <v>0</v>
      </c>
      <c r="C93" s="23" t="s">
        <v>0</v>
      </c>
      <c r="D93" s="23" t="s">
        <v>0</v>
      </c>
      <c r="E93" s="23" t="s">
        <v>0</v>
      </c>
      <c r="F93" s="23" t="s">
        <v>0</v>
      </c>
      <c r="G93" s="23" t="s">
        <v>0</v>
      </c>
      <c r="H93" s="23" t="s">
        <v>0</v>
      </c>
      <c r="I93" s="23" t="s">
        <v>0</v>
      </c>
      <c r="J93" s="23" t="s">
        <v>0</v>
      </c>
      <c r="K93" s="23" t="s">
        <v>0</v>
      </c>
      <c r="L93" s="24" t="s">
        <v>0</v>
      </c>
      <c r="M93" s="25">
        <f t="shared" si="34"/>
        <v>40000000</v>
      </c>
      <c r="N93" s="25">
        <f t="shared" si="34"/>
        <v>0</v>
      </c>
      <c r="O93" s="25">
        <f t="shared" si="34"/>
        <v>0</v>
      </c>
      <c r="P93" s="95">
        <f t="shared" si="23"/>
        <v>0</v>
      </c>
      <c r="Q93" s="72"/>
    </row>
    <row r="94" spans="1:17" ht="20.25" customHeight="1" x14ac:dyDescent="0.2">
      <c r="A94" s="1" t="s">
        <v>193</v>
      </c>
      <c r="B94" s="26" t="s">
        <v>79</v>
      </c>
      <c r="C94" s="26" t="s">
        <v>28</v>
      </c>
      <c r="D94" s="26" t="s">
        <v>81</v>
      </c>
      <c r="E94" s="26" t="s">
        <v>75</v>
      </c>
      <c r="F94" s="26" t="s">
        <v>83</v>
      </c>
      <c r="G94" s="26" t="s">
        <v>34</v>
      </c>
      <c r="H94" s="26" t="s">
        <v>165</v>
      </c>
      <c r="I94" s="26" t="s">
        <v>156</v>
      </c>
      <c r="J94" s="27" t="s">
        <v>88</v>
      </c>
      <c r="K94" s="27" t="s">
        <v>194</v>
      </c>
      <c r="L94" s="28">
        <v>2019</v>
      </c>
      <c r="M94" s="29">
        <v>40000000</v>
      </c>
      <c r="N94" s="29">
        <v>0</v>
      </c>
      <c r="O94" s="29">
        <v>0</v>
      </c>
      <c r="P94" s="103">
        <f t="shared" si="23"/>
        <v>0</v>
      </c>
      <c r="Q94" s="94"/>
    </row>
    <row r="95" spans="1:17" ht="63.75" customHeight="1" x14ac:dyDescent="0.2">
      <c r="A95" s="22" t="s">
        <v>89</v>
      </c>
      <c r="B95" s="34" t="s">
        <v>90</v>
      </c>
      <c r="C95" s="34" t="s">
        <v>0</v>
      </c>
      <c r="D95" s="34" t="s">
        <v>0</v>
      </c>
      <c r="E95" s="34" t="s">
        <v>0</v>
      </c>
      <c r="F95" s="34" t="s">
        <v>0</v>
      </c>
      <c r="G95" s="34" t="s">
        <v>0</v>
      </c>
      <c r="H95" s="35" t="s">
        <v>0</v>
      </c>
      <c r="I95" s="35" t="s">
        <v>0</v>
      </c>
      <c r="J95" s="35" t="s">
        <v>0</v>
      </c>
      <c r="K95" s="35" t="s">
        <v>0</v>
      </c>
      <c r="L95" s="71" t="s">
        <v>0</v>
      </c>
      <c r="M95" s="25">
        <f>M96</f>
        <v>297968351.70999998</v>
      </c>
      <c r="N95" s="25">
        <f>N96</f>
        <v>137205561.97999999</v>
      </c>
      <c r="O95" s="25">
        <f>O96</f>
        <v>136243854.96000001</v>
      </c>
      <c r="P95" s="95">
        <f t="shared" si="23"/>
        <v>0.45724270439499698</v>
      </c>
      <c r="Q95" s="72"/>
    </row>
    <row r="96" spans="1:17" ht="31.5" x14ac:dyDescent="0.2">
      <c r="A96" s="22" t="s">
        <v>97</v>
      </c>
      <c r="B96" s="34" t="s">
        <v>90</v>
      </c>
      <c r="C96" s="34" t="s">
        <v>21</v>
      </c>
      <c r="D96" s="34" t="s">
        <v>0</v>
      </c>
      <c r="E96" s="34" t="s">
        <v>0</v>
      </c>
      <c r="F96" s="34" t="s">
        <v>0</v>
      </c>
      <c r="G96" s="34" t="s">
        <v>0</v>
      </c>
      <c r="H96" s="35" t="s">
        <v>0</v>
      </c>
      <c r="I96" s="35" t="s">
        <v>0</v>
      </c>
      <c r="J96" s="35" t="s">
        <v>0</v>
      </c>
      <c r="K96" s="35" t="s">
        <v>0</v>
      </c>
      <c r="L96" s="71" t="s">
        <v>0</v>
      </c>
      <c r="M96" s="25">
        <f>M97+M131+M149+M157+M166</f>
        <v>297968351.70999998</v>
      </c>
      <c r="N96" s="25">
        <f>N97+N131+N149+N157+N166</f>
        <v>137205561.97999999</v>
      </c>
      <c r="O96" s="25">
        <f>O97+O131+O149+O157+O166</f>
        <v>136243854.96000001</v>
      </c>
      <c r="P96" s="95">
        <f t="shared" si="23"/>
        <v>0.45724270439499698</v>
      </c>
      <c r="Q96" s="72"/>
    </row>
    <row r="97" spans="1:17" ht="15.75" x14ac:dyDescent="0.2">
      <c r="A97" s="22" t="s">
        <v>195</v>
      </c>
      <c r="B97" s="34" t="s">
        <v>90</v>
      </c>
      <c r="C97" s="34" t="s">
        <v>21</v>
      </c>
      <c r="D97" s="34" t="s">
        <v>196</v>
      </c>
      <c r="E97" s="34" t="s">
        <v>0</v>
      </c>
      <c r="F97" s="34" t="s">
        <v>0</v>
      </c>
      <c r="G97" s="34" t="s">
        <v>0</v>
      </c>
      <c r="H97" s="35" t="s">
        <v>0</v>
      </c>
      <c r="I97" s="35" t="s">
        <v>0</v>
      </c>
      <c r="J97" s="35" t="s">
        <v>0</v>
      </c>
      <c r="K97" s="35" t="s">
        <v>0</v>
      </c>
      <c r="L97" s="71" t="s">
        <v>0</v>
      </c>
      <c r="M97" s="25">
        <f t="shared" ref="M97:O100" si="35">M98</f>
        <v>30005121.319999997</v>
      </c>
      <c r="N97" s="25">
        <f t="shared" si="35"/>
        <v>19429784.939999998</v>
      </c>
      <c r="O97" s="25">
        <f t="shared" si="35"/>
        <v>18474971.090000004</v>
      </c>
      <c r="P97" s="95">
        <f t="shared" si="23"/>
        <v>0.61572725845589105</v>
      </c>
      <c r="Q97" s="72"/>
    </row>
    <row r="98" spans="1:17" ht="21.75" customHeight="1" x14ac:dyDescent="0.2">
      <c r="A98" s="22" t="s">
        <v>305</v>
      </c>
      <c r="B98" s="34" t="s">
        <v>90</v>
      </c>
      <c r="C98" s="34" t="s">
        <v>21</v>
      </c>
      <c r="D98" s="34" t="s">
        <v>196</v>
      </c>
      <c r="E98" s="34" t="s">
        <v>75</v>
      </c>
      <c r="F98" s="34" t="s">
        <v>0</v>
      </c>
      <c r="G98" s="34" t="s">
        <v>0</v>
      </c>
      <c r="H98" s="35" t="s">
        <v>0</v>
      </c>
      <c r="I98" s="35" t="s">
        <v>0</v>
      </c>
      <c r="J98" s="35" t="s">
        <v>0</v>
      </c>
      <c r="K98" s="35" t="s">
        <v>0</v>
      </c>
      <c r="L98" s="71" t="s">
        <v>0</v>
      </c>
      <c r="M98" s="25">
        <f t="shared" si="35"/>
        <v>30005121.319999997</v>
      </c>
      <c r="N98" s="25">
        <f t="shared" si="35"/>
        <v>19429784.939999998</v>
      </c>
      <c r="O98" s="25">
        <f t="shared" si="35"/>
        <v>18474971.090000004</v>
      </c>
      <c r="P98" s="95">
        <f t="shared" si="23"/>
        <v>0.61572725845589105</v>
      </c>
      <c r="Q98" s="72"/>
    </row>
    <row r="99" spans="1:17" ht="15" customHeight="1" x14ac:dyDescent="0.2">
      <c r="A99" s="36" t="s">
        <v>31</v>
      </c>
      <c r="B99" s="34" t="s">
        <v>90</v>
      </c>
      <c r="C99" s="34" t="s">
        <v>21</v>
      </c>
      <c r="D99" s="34" t="s">
        <v>196</v>
      </c>
      <c r="E99" s="34" t="s">
        <v>75</v>
      </c>
      <c r="F99" s="34" t="s">
        <v>32</v>
      </c>
      <c r="G99" s="34" t="s">
        <v>0</v>
      </c>
      <c r="H99" s="34" t="s">
        <v>0</v>
      </c>
      <c r="I99" s="34" t="s">
        <v>0</v>
      </c>
      <c r="J99" s="34" t="s">
        <v>0</v>
      </c>
      <c r="K99" s="34" t="s">
        <v>0</v>
      </c>
      <c r="L99" s="73" t="s">
        <v>0</v>
      </c>
      <c r="M99" s="25">
        <f t="shared" si="35"/>
        <v>30005121.319999997</v>
      </c>
      <c r="N99" s="25">
        <f t="shared" si="35"/>
        <v>19429784.939999998</v>
      </c>
      <c r="O99" s="25">
        <f t="shared" si="35"/>
        <v>18474971.090000004</v>
      </c>
      <c r="P99" s="95">
        <f t="shared" si="23"/>
        <v>0.61572725845589105</v>
      </c>
      <c r="Q99" s="72"/>
    </row>
    <row r="100" spans="1:17" ht="15" customHeight="1" x14ac:dyDescent="0.2">
      <c r="A100" s="36" t="s">
        <v>33</v>
      </c>
      <c r="B100" s="34" t="s">
        <v>90</v>
      </c>
      <c r="C100" s="34" t="s">
        <v>21</v>
      </c>
      <c r="D100" s="34" t="s">
        <v>196</v>
      </c>
      <c r="E100" s="34" t="s">
        <v>75</v>
      </c>
      <c r="F100" s="34" t="s">
        <v>32</v>
      </c>
      <c r="G100" s="34" t="s">
        <v>34</v>
      </c>
      <c r="H100" s="34" t="s">
        <v>0</v>
      </c>
      <c r="I100" s="34" t="s">
        <v>0</v>
      </c>
      <c r="J100" s="34" t="s">
        <v>0</v>
      </c>
      <c r="K100" s="34" t="s">
        <v>0</v>
      </c>
      <c r="L100" s="73" t="s">
        <v>0</v>
      </c>
      <c r="M100" s="25">
        <f t="shared" si="35"/>
        <v>30005121.319999997</v>
      </c>
      <c r="N100" s="25">
        <f t="shared" si="35"/>
        <v>19429784.939999998</v>
      </c>
      <c r="O100" s="25">
        <f t="shared" si="35"/>
        <v>18474971.090000004</v>
      </c>
      <c r="P100" s="95">
        <f t="shared" si="23"/>
        <v>0.61572725845589105</v>
      </c>
      <c r="Q100" s="72"/>
    </row>
    <row r="101" spans="1:17" ht="15.75" x14ac:dyDescent="0.2">
      <c r="A101" s="22" t="s">
        <v>102</v>
      </c>
      <c r="B101" s="34" t="s">
        <v>90</v>
      </c>
      <c r="C101" s="34" t="s">
        <v>21</v>
      </c>
      <c r="D101" s="34" t="s">
        <v>196</v>
      </c>
      <c r="E101" s="34" t="s">
        <v>75</v>
      </c>
      <c r="F101" s="34" t="s">
        <v>32</v>
      </c>
      <c r="G101" s="34" t="s">
        <v>34</v>
      </c>
      <c r="H101" s="34"/>
      <c r="I101" s="35" t="s">
        <v>0</v>
      </c>
      <c r="J101" s="35" t="s">
        <v>0</v>
      </c>
      <c r="K101" s="35" t="s">
        <v>0</v>
      </c>
      <c r="L101" s="71" t="s">
        <v>0</v>
      </c>
      <c r="M101" s="25">
        <f>M102+M103</f>
        <v>30005121.319999997</v>
      </c>
      <c r="N101" s="25">
        <f t="shared" ref="N101:O101" si="36">N102+N103</f>
        <v>19429784.939999998</v>
      </c>
      <c r="O101" s="25">
        <f t="shared" si="36"/>
        <v>18474971.090000004</v>
      </c>
      <c r="P101" s="95">
        <f t="shared" si="23"/>
        <v>0.61572725845589105</v>
      </c>
      <c r="Q101" s="72"/>
    </row>
    <row r="102" spans="1:17" ht="46.5" customHeight="1" x14ac:dyDescent="0.2">
      <c r="A102" s="22" t="s">
        <v>307</v>
      </c>
      <c r="B102" s="34" t="s">
        <v>90</v>
      </c>
      <c r="C102" s="34" t="s">
        <v>21</v>
      </c>
      <c r="D102" s="34" t="s">
        <v>196</v>
      </c>
      <c r="E102" s="34" t="s">
        <v>75</v>
      </c>
      <c r="F102" s="34" t="s">
        <v>32</v>
      </c>
      <c r="G102" s="34" t="s">
        <v>34</v>
      </c>
      <c r="H102" s="34">
        <v>11270</v>
      </c>
      <c r="I102" s="34" t="s">
        <v>156</v>
      </c>
      <c r="J102" s="34" t="s">
        <v>0</v>
      </c>
      <c r="K102" s="34"/>
      <c r="L102" s="34" t="s">
        <v>0</v>
      </c>
      <c r="M102" s="44">
        <f>M110+M112</f>
        <v>7095937.29</v>
      </c>
      <c r="N102" s="44">
        <f t="shared" ref="N102:O102" si="37">N110+N112</f>
        <v>6548459.6500000004</v>
      </c>
      <c r="O102" s="44">
        <f t="shared" si="37"/>
        <v>6548459.6500000004</v>
      </c>
      <c r="P102" s="96">
        <f t="shared" ref="P102" si="38">O102/M102</f>
        <v>0.92284632492855645</v>
      </c>
      <c r="Q102" s="72"/>
    </row>
    <row r="103" spans="1:17" ht="51" customHeight="1" x14ac:dyDescent="0.2">
      <c r="A103" s="22" t="s">
        <v>307</v>
      </c>
      <c r="B103" s="34" t="s">
        <v>90</v>
      </c>
      <c r="C103" s="34" t="s">
        <v>21</v>
      </c>
      <c r="D103" s="34" t="s">
        <v>196</v>
      </c>
      <c r="E103" s="34" t="s">
        <v>75</v>
      </c>
      <c r="F103" s="34" t="s">
        <v>32</v>
      </c>
      <c r="G103" s="34" t="s">
        <v>34</v>
      </c>
      <c r="H103" s="34" t="s">
        <v>302</v>
      </c>
      <c r="I103" s="34" t="s">
        <v>156</v>
      </c>
      <c r="J103" s="34" t="s">
        <v>0</v>
      </c>
      <c r="K103" s="34"/>
      <c r="L103" s="34" t="s">
        <v>0</v>
      </c>
      <c r="M103" s="44">
        <f>M104+M106+M113+M115+M118+M120+M123+M125+M129</f>
        <v>22909184.029999997</v>
      </c>
      <c r="N103" s="44">
        <f t="shared" ref="N103:O103" si="39">N104+N106+N113+N115+N118+N120+N123+N125+N129</f>
        <v>12881325.289999999</v>
      </c>
      <c r="O103" s="44">
        <f t="shared" si="39"/>
        <v>11926511.440000001</v>
      </c>
      <c r="P103" s="96">
        <f t="shared" si="23"/>
        <v>0.52059957370729637</v>
      </c>
      <c r="Q103" s="72"/>
    </row>
    <row r="104" spans="1:17" ht="15" customHeight="1" x14ac:dyDescent="0.2">
      <c r="A104" s="22" t="s">
        <v>197</v>
      </c>
      <c r="B104" s="23" t="s">
        <v>0</v>
      </c>
      <c r="C104" s="23" t="s">
        <v>0</v>
      </c>
      <c r="D104" s="23" t="s">
        <v>0</v>
      </c>
      <c r="E104" s="23" t="s">
        <v>0</v>
      </c>
      <c r="F104" s="23" t="s">
        <v>0</v>
      </c>
      <c r="G104" s="23" t="s">
        <v>0</v>
      </c>
      <c r="H104" s="23" t="s">
        <v>0</v>
      </c>
      <c r="I104" s="23" t="s">
        <v>0</v>
      </c>
      <c r="J104" s="23" t="s">
        <v>0</v>
      </c>
      <c r="K104" s="23" t="s">
        <v>0</v>
      </c>
      <c r="L104" s="23" t="s">
        <v>0</v>
      </c>
      <c r="M104" s="21">
        <f>M105</f>
        <v>1360067</v>
      </c>
      <c r="N104" s="21">
        <f>N105</f>
        <v>1242369.45</v>
      </c>
      <c r="O104" s="21">
        <f>O105</f>
        <v>1242369.45</v>
      </c>
      <c r="P104" s="97">
        <f t="shared" si="23"/>
        <v>0.91346194709525341</v>
      </c>
      <c r="Q104" s="72"/>
    </row>
    <row r="105" spans="1:17" ht="31.5" x14ac:dyDescent="0.2">
      <c r="A105" s="1" t="s">
        <v>366</v>
      </c>
      <c r="B105" s="26" t="s">
        <v>90</v>
      </c>
      <c r="C105" s="26" t="s">
        <v>21</v>
      </c>
      <c r="D105" s="26" t="s">
        <v>196</v>
      </c>
      <c r="E105" s="26" t="s">
        <v>75</v>
      </c>
      <c r="F105" s="26" t="s">
        <v>32</v>
      </c>
      <c r="G105" s="26" t="s">
        <v>34</v>
      </c>
      <c r="H105" s="26" t="s">
        <v>302</v>
      </c>
      <c r="I105" s="26" t="s">
        <v>156</v>
      </c>
      <c r="J105" s="27" t="s">
        <v>104</v>
      </c>
      <c r="K105" s="27">
        <v>1.6930000000000001</v>
      </c>
      <c r="L105" s="27">
        <v>2018</v>
      </c>
      <c r="M105" s="33">
        <v>1360067</v>
      </c>
      <c r="N105" s="33">
        <v>1242369.45</v>
      </c>
      <c r="O105" s="33">
        <v>1242369.45</v>
      </c>
      <c r="P105" s="98">
        <f t="shared" si="23"/>
        <v>0.91346194709525341</v>
      </c>
      <c r="Q105" s="94"/>
    </row>
    <row r="106" spans="1:17" ht="18" customHeight="1" x14ac:dyDescent="0.2">
      <c r="A106" s="22" t="s">
        <v>247</v>
      </c>
      <c r="B106" s="23" t="s">
        <v>0</v>
      </c>
      <c r="C106" s="23" t="s">
        <v>0</v>
      </c>
      <c r="D106" s="23" t="s">
        <v>0</v>
      </c>
      <c r="E106" s="23" t="s">
        <v>0</v>
      </c>
      <c r="F106" s="23" t="s">
        <v>0</v>
      </c>
      <c r="G106" s="23" t="s">
        <v>0</v>
      </c>
      <c r="H106" s="23" t="s">
        <v>0</v>
      </c>
      <c r="I106" s="23" t="s">
        <v>0</v>
      </c>
      <c r="J106" s="23" t="s">
        <v>0</v>
      </c>
      <c r="K106" s="23" t="s">
        <v>0</v>
      </c>
      <c r="L106" s="23" t="s">
        <v>0</v>
      </c>
      <c r="M106" s="21">
        <f>M107+M108</f>
        <v>2281313</v>
      </c>
      <c r="N106" s="21">
        <f t="shared" ref="N106:O106" si="40">N107+N108</f>
        <v>0</v>
      </c>
      <c r="O106" s="21">
        <f t="shared" si="40"/>
        <v>0</v>
      </c>
      <c r="P106" s="97">
        <f t="shared" si="23"/>
        <v>0</v>
      </c>
      <c r="Q106" s="72"/>
    </row>
    <row r="107" spans="1:17" ht="31.5" x14ac:dyDescent="0.2">
      <c r="A107" s="1" t="s">
        <v>248</v>
      </c>
      <c r="B107" s="26" t="s">
        <v>90</v>
      </c>
      <c r="C107" s="26" t="s">
        <v>21</v>
      </c>
      <c r="D107" s="26" t="s">
        <v>196</v>
      </c>
      <c r="E107" s="26" t="s">
        <v>75</v>
      </c>
      <c r="F107" s="26" t="s">
        <v>32</v>
      </c>
      <c r="G107" s="26" t="s">
        <v>34</v>
      </c>
      <c r="H107" s="26" t="s">
        <v>302</v>
      </c>
      <c r="I107" s="26" t="s">
        <v>156</v>
      </c>
      <c r="J107" s="27" t="s">
        <v>104</v>
      </c>
      <c r="K107" s="27">
        <v>1.867</v>
      </c>
      <c r="L107" s="27">
        <v>2018</v>
      </c>
      <c r="M107" s="33">
        <v>1407313</v>
      </c>
      <c r="N107" s="33">
        <v>0</v>
      </c>
      <c r="O107" s="33">
        <v>0</v>
      </c>
      <c r="P107" s="98">
        <f t="shared" si="23"/>
        <v>0</v>
      </c>
      <c r="Q107" s="94"/>
    </row>
    <row r="108" spans="1:17" ht="31.5" x14ac:dyDescent="0.2">
      <c r="A108" s="1" t="s">
        <v>249</v>
      </c>
      <c r="B108" s="26" t="s">
        <v>90</v>
      </c>
      <c r="C108" s="26" t="s">
        <v>21</v>
      </c>
      <c r="D108" s="26" t="s">
        <v>196</v>
      </c>
      <c r="E108" s="26" t="s">
        <v>75</v>
      </c>
      <c r="F108" s="26" t="s">
        <v>32</v>
      </c>
      <c r="G108" s="26" t="s">
        <v>34</v>
      </c>
      <c r="H108" s="26" t="s">
        <v>302</v>
      </c>
      <c r="I108" s="26" t="s">
        <v>156</v>
      </c>
      <c r="J108" s="27" t="s">
        <v>104</v>
      </c>
      <c r="K108" s="27">
        <v>1.0309999999999999</v>
      </c>
      <c r="L108" s="27">
        <v>2018</v>
      </c>
      <c r="M108" s="33">
        <v>874000</v>
      </c>
      <c r="N108" s="33">
        <v>0</v>
      </c>
      <c r="O108" s="33">
        <v>0</v>
      </c>
      <c r="P108" s="98">
        <f t="shared" ref="P108:P110" si="41">O108/M108</f>
        <v>0</v>
      </c>
      <c r="Q108" s="94"/>
    </row>
    <row r="109" spans="1:17" ht="18" customHeight="1" x14ac:dyDescent="0.2">
      <c r="A109" s="22" t="s">
        <v>173</v>
      </c>
      <c r="B109" s="23" t="s">
        <v>0</v>
      </c>
      <c r="C109" s="23" t="s">
        <v>0</v>
      </c>
      <c r="D109" s="23" t="s">
        <v>0</v>
      </c>
      <c r="E109" s="23" t="s">
        <v>0</v>
      </c>
      <c r="F109" s="23" t="s">
        <v>0</v>
      </c>
      <c r="G109" s="23" t="s">
        <v>0</v>
      </c>
      <c r="H109" s="23" t="s">
        <v>0</v>
      </c>
      <c r="I109" s="23" t="s">
        <v>0</v>
      </c>
      <c r="J109" s="23" t="s">
        <v>0</v>
      </c>
      <c r="K109" s="23" t="s">
        <v>0</v>
      </c>
      <c r="L109" s="23" t="s">
        <v>0</v>
      </c>
      <c r="M109" s="21">
        <f>M110</f>
        <v>4803986.29</v>
      </c>
      <c r="N109" s="21">
        <f>N110</f>
        <v>4344561.3</v>
      </c>
      <c r="O109" s="21">
        <f>O110</f>
        <v>4344561.3</v>
      </c>
      <c r="P109" s="97">
        <f t="shared" si="41"/>
        <v>0.90436588235975168</v>
      </c>
      <c r="Q109" s="72"/>
    </row>
    <row r="110" spans="1:17" ht="15.75" x14ac:dyDescent="0.2">
      <c r="A110" s="1" t="s">
        <v>346</v>
      </c>
      <c r="B110" s="26" t="s">
        <v>90</v>
      </c>
      <c r="C110" s="26" t="s">
        <v>21</v>
      </c>
      <c r="D110" s="26" t="s">
        <v>196</v>
      </c>
      <c r="E110" s="26" t="s">
        <v>75</v>
      </c>
      <c r="F110" s="26" t="s">
        <v>32</v>
      </c>
      <c r="G110" s="26" t="s">
        <v>34</v>
      </c>
      <c r="H110" s="26">
        <v>11270</v>
      </c>
      <c r="I110" s="26" t="s">
        <v>156</v>
      </c>
      <c r="J110" s="27" t="s">
        <v>104</v>
      </c>
      <c r="K110" s="27">
        <v>4.33</v>
      </c>
      <c r="L110" s="27">
        <v>2018</v>
      </c>
      <c r="M110" s="33">
        <v>4803986.29</v>
      </c>
      <c r="N110" s="33">
        <v>4344561.3</v>
      </c>
      <c r="O110" s="33">
        <v>4344561.3</v>
      </c>
      <c r="P110" s="98">
        <f t="shared" si="41"/>
        <v>0.90436588235975168</v>
      </c>
      <c r="Q110" s="94"/>
    </row>
    <row r="111" spans="1:17" ht="18" customHeight="1" x14ac:dyDescent="0.2">
      <c r="A111" s="22" t="s">
        <v>331</v>
      </c>
      <c r="B111" s="23" t="s">
        <v>0</v>
      </c>
      <c r="C111" s="23" t="s">
        <v>0</v>
      </c>
      <c r="D111" s="23" t="s">
        <v>0</v>
      </c>
      <c r="E111" s="23" t="s">
        <v>0</v>
      </c>
      <c r="F111" s="23" t="s">
        <v>0</v>
      </c>
      <c r="G111" s="23" t="s">
        <v>0</v>
      </c>
      <c r="H111" s="23" t="s">
        <v>0</v>
      </c>
      <c r="I111" s="23" t="s">
        <v>0</v>
      </c>
      <c r="J111" s="23" t="s">
        <v>0</v>
      </c>
      <c r="K111" s="23" t="s">
        <v>0</v>
      </c>
      <c r="L111" s="23" t="s">
        <v>0</v>
      </c>
      <c r="M111" s="21">
        <f>M112</f>
        <v>2291951</v>
      </c>
      <c r="N111" s="21">
        <f>N112</f>
        <v>2203898.35</v>
      </c>
      <c r="O111" s="21">
        <f>O112</f>
        <v>2203898.35</v>
      </c>
      <c r="P111" s="97">
        <f t="shared" ref="P111:P112" si="42">O111/M111</f>
        <v>0.96158179210637573</v>
      </c>
      <c r="Q111" s="72"/>
    </row>
    <row r="112" spans="1:17" ht="34.5" customHeight="1" x14ac:dyDescent="0.2">
      <c r="A112" s="1" t="s">
        <v>487</v>
      </c>
      <c r="B112" s="26" t="s">
        <v>90</v>
      </c>
      <c r="C112" s="26" t="s">
        <v>21</v>
      </c>
      <c r="D112" s="26" t="s">
        <v>196</v>
      </c>
      <c r="E112" s="26" t="s">
        <v>75</v>
      </c>
      <c r="F112" s="26" t="s">
        <v>32</v>
      </c>
      <c r="G112" s="26" t="s">
        <v>34</v>
      </c>
      <c r="H112" s="26">
        <v>11270</v>
      </c>
      <c r="I112" s="26" t="s">
        <v>156</v>
      </c>
      <c r="J112" s="27" t="s">
        <v>104</v>
      </c>
      <c r="K112" s="27">
        <v>2.274</v>
      </c>
      <c r="L112" s="27">
        <v>2018</v>
      </c>
      <c r="M112" s="33">
        <v>2291951</v>
      </c>
      <c r="N112" s="33">
        <v>2203898.35</v>
      </c>
      <c r="O112" s="33">
        <v>2203898.35</v>
      </c>
      <c r="P112" s="98">
        <f t="shared" si="42"/>
        <v>0.96158179210637573</v>
      </c>
      <c r="Q112" s="94"/>
    </row>
    <row r="113" spans="1:17" ht="18" customHeight="1" x14ac:dyDescent="0.2">
      <c r="A113" s="22" t="s">
        <v>198</v>
      </c>
      <c r="B113" s="23" t="s">
        <v>0</v>
      </c>
      <c r="C113" s="23" t="s">
        <v>0</v>
      </c>
      <c r="D113" s="23" t="s">
        <v>0</v>
      </c>
      <c r="E113" s="23" t="s">
        <v>0</v>
      </c>
      <c r="F113" s="23" t="s">
        <v>0</v>
      </c>
      <c r="G113" s="23" t="s">
        <v>0</v>
      </c>
      <c r="H113" s="23" t="s">
        <v>0</v>
      </c>
      <c r="I113" s="23" t="s">
        <v>0</v>
      </c>
      <c r="J113" s="23" t="s">
        <v>0</v>
      </c>
      <c r="K113" s="23" t="s">
        <v>0</v>
      </c>
      <c r="L113" s="23" t="s">
        <v>0</v>
      </c>
      <c r="M113" s="21">
        <f>M114</f>
        <v>935593.63</v>
      </c>
      <c r="N113" s="21">
        <f>N114</f>
        <v>906395.39</v>
      </c>
      <c r="O113" s="21">
        <f>O114</f>
        <v>906395.39</v>
      </c>
      <c r="P113" s="97">
        <f t="shared" si="23"/>
        <v>0.96879174989680084</v>
      </c>
      <c r="Q113" s="72"/>
    </row>
    <row r="114" spans="1:17" ht="28.5" customHeight="1" x14ac:dyDescent="0.2">
      <c r="A114" s="1" t="s">
        <v>199</v>
      </c>
      <c r="B114" s="26" t="s">
        <v>90</v>
      </c>
      <c r="C114" s="26" t="s">
        <v>21</v>
      </c>
      <c r="D114" s="26" t="s">
        <v>196</v>
      </c>
      <c r="E114" s="26" t="s">
        <v>75</v>
      </c>
      <c r="F114" s="26" t="s">
        <v>32</v>
      </c>
      <c r="G114" s="26" t="s">
        <v>34</v>
      </c>
      <c r="H114" s="26" t="s">
        <v>302</v>
      </c>
      <c r="I114" s="26" t="s">
        <v>156</v>
      </c>
      <c r="J114" s="27" t="s">
        <v>104</v>
      </c>
      <c r="K114" s="27" t="s">
        <v>200</v>
      </c>
      <c r="L114" s="27">
        <v>2018</v>
      </c>
      <c r="M114" s="33">
        <v>935593.63</v>
      </c>
      <c r="N114" s="33">
        <v>906395.39</v>
      </c>
      <c r="O114" s="33">
        <v>906395.39</v>
      </c>
      <c r="P114" s="98">
        <f t="shared" si="23"/>
        <v>0.96879174989680084</v>
      </c>
      <c r="Q114" s="94"/>
    </row>
    <row r="115" spans="1:17" ht="15" customHeight="1" x14ac:dyDescent="0.2">
      <c r="A115" s="22" t="s">
        <v>201</v>
      </c>
      <c r="B115" s="23" t="s">
        <v>0</v>
      </c>
      <c r="C115" s="23" t="s">
        <v>0</v>
      </c>
      <c r="D115" s="23" t="s">
        <v>0</v>
      </c>
      <c r="E115" s="23" t="s">
        <v>0</v>
      </c>
      <c r="F115" s="23" t="s">
        <v>0</v>
      </c>
      <c r="G115" s="23" t="s">
        <v>0</v>
      </c>
      <c r="H115" s="23" t="s">
        <v>0</v>
      </c>
      <c r="I115" s="23" t="s">
        <v>0</v>
      </c>
      <c r="J115" s="23" t="s">
        <v>0</v>
      </c>
      <c r="K115" s="23" t="s">
        <v>0</v>
      </c>
      <c r="L115" s="23" t="s">
        <v>0</v>
      </c>
      <c r="M115" s="21">
        <f>M116+M117</f>
        <v>2231531.81</v>
      </c>
      <c r="N115" s="21">
        <f>N116+N117</f>
        <v>2130665.33</v>
      </c>
      <c r="O115" s="21">
        <f>O116+O117</f>
        <v>2130665.33</v>
      </c>
      <c r="P115" s="97">
        <f t="shared" si="23"/>
        <v>0.95479944334739286</v>
      </c>
      <c r="Q115" s="72"/>
    </row>
    <row r="116" spans="1:17" ht="34.35" customHeight="1" x14ac:dyDescent="0.2">
      <c r="A116" s="1" t="s">
        <v>202</v>
      </c>
      <c r="B116" s="26" t="s">
        <v>90</v>
      </c>
      <c r="C116" s="26" t="s">
        <v>21</v>
      </c>
      <c r="D116" s="26" t="s">
        <v>196</v>
      </c>
      <c r="E116" s="26" t="s">
        <v>75</v>
      </c>
      <c r="F116" s="26" t="s">
        <v>32</v>
      </c>
      <c r="G116" s="26" t="s">
        <v>34</v>
      </c>
      <c r="H116" s="26" t="s">
        <v>302</v>
      </c>
      <c r="I116" s="26" t="s">
        <v>156</v>
      </c>
      <c r="J116" s="27" t="s">
        <v>104</v>
      </c>
      <c r="K116" s="27" t="s">
        <v>203</v>
      </c>
      <c r="L116" s="27">
        <v>2018</v>
      </c>
      <c r="M116" s="33">
        <v>154735.63</v>
      </c>
      <c r="N116" s="33">
        <v>145235.63</v>
      </c>
      <c r="O116" s="33">
        <v>145235.63</v>
      </c>
      <c r="P116" s="98">
        <f t="shared" si="23"/>
        <v>0.93860496124906723</v>
      </c>
      <c r="Q116" s="94"/>
    </row>
    <row r="117" spans="1:17" ht="34.35" customHeight="1" x14ac:dyDescent="0.2">
      <c r="A117" s="1" t="s">
        <v>252</v>
      </c>
      <c r="B117" s="26">
        <v>17</v>
      </c>
      <c r="C117" s="26">
        <v>9</v>
      </c>
      <c r="D117" s="26">
        <v>91</v>
      </c>
      <c r="E117" s="26" t="s">
        <v>75</v>
      </c>
      <c r="F117" s="26" t="s">
        <v>32</v>
      </c>
      <c r="G117" s="26" t="s">
        <v>34</v>
      </c>
      <c r="H117" s="26" t="s">
        <v>302</v>
      </c>
      <c r="I117" s="26" t="s">
        <v>156</v>
      </c>
      <c r="J117" s="27" t="s">
        <v>104</v>
      </c>
      <c r="K117" s="27">
        <v>3.4609999999999999</v>
      </c>
      <c r="L117" s="27">
        <v>2018</v>
      </c>
      <c r="M117" s="33">
        <v>2076796.18</v>
      </c>
      <c r="N117" s="33">
        <v>1985429.7</v>
      </c>
      <c r="O117" s="33">
        <v>1985429.7</v>
      </c>
      <c r="P117" s="98">
        <f t="shared" si="23"/>
        <v>0.9560060438863095</v>
      </c>
      <c r="Q117" s="94"/>
    </row>
    <row r="118" spans="1:17" ht="18.75" customHeight="1" x14ac:dyDescent="0.2">
      <c r="A118" s="22" t="s">
        <v>191</v>
      </c>
      <c r="B118" s="23" t="s">
        <v>0</v>
      </c>
      <c r="C118" s="23" t="s">
        <v>0</v>
      </c>
      <c r="D118" s="23" t="s">
        <v>0</v>
      </c>
      <c r="E118" s="23" t="s">
        <v>0</v>
      </c>
      <c r="F118" s="23" t="s">
        <v>0</v>
      </c>
      <c r="G118" s="23" t="s">
        <v>0</v>
      </c>
      <c r="H118" s="23" t="s">
        <v>0</v>
      </c>
      <c r="I118" s="23" t="s">
        <v>0</v>
      </c>
      <c r="J118" s="23" t="s">
        <v>0</v>
      </c>
      <c r="K118" s="23" t="s">
        <v>0</v>
      </c>
      <c r="L118" s="23" t="s">
        <v>0</v>
      </c>
      <c r="M118" s="21">
        <f>M119</f>
        <v>903052.9</v>
      </c>
      <c r="N118" s="21">
        <f>N119</f>
        <v>875759.4</v>
      </c>
      <c r="O118" s="21">
        <f>O119</f>
        <v>875759.4</v>
      </c>
      <c r="P118" s="97">
        <f t="shared" si="23"/>
        <v>0.96977641066209963</v>
      </c>
      <c r="Q118" s="72"/>
    </row>
    <row r="119" spans="1:17" ht="36" customHeight="1" x14ac:dyDescent="0.2">
      <c r="A119" s="1" t="s">
        <v>363</v>
      </c>
      <c r="B119" s="26">
        <v>17</v>
      </c>
      <c r="C119" s="26">
        <v>9</v>
      </c>
      <c r="D119" s="26">
        <v>91</v>
      </c>
      <c r="E119" s="26" t="s">
        <v>75</v>
      </c>
      <c r="F119" s="26" t="s">
        <v>32</v>
      </c>
      <c r="G119" s="26" t="s">
        <v>34</v>
      </c>
      <c r="H119" s="26" t="s">
        <v>302</v>
      </c>
      <c r="I119" s="26" t="s">
        <v>156</v>
      </c>
      <c r="J119" s="27" t="s">
        <v>104</v>
      </c>
      <c r="K119" s="27">
        <v>1.419</v>
      </c>
      <c r="L119" s="27">
        <v>2018</v>
      </c>
      <c r="M119" s="33">
        <v>903052.9</v>
      </c>
      <c r="N119" s="33">
        <v>875759.4</v>
      </c>
      <c r="O119" s="33">
        <v>875759.4</v>
      </c>
      <c r="P119" s="98">
        <f t="shared" si="23"/>
        <v>0.96977641066209963</v>
      </c>
      <c r="Q119" s="94"/>
    </row>
    <row r="120" spans="1:17" ht="15" customHeight="1" x14ac:dyDescent="0.2">
      <c r="A120" s="22" t="s">
        <v>179</v>
      </c>
      <c r="B120" s="23" t="s">
        <v>0</v>
      </c>
      <c r="C120" s="23" t="s">
        <v>0</v>
      </c>
      <c r="D120" s="23" t="s">
        <v>0</v>
      </c>
      <c r="E120" s="23" t="s">
        <v>0</v>
      </c>
      <c r="F120" s="23" t="s">
        <v>0</v>
      </c>
      <c r="G120" s="23" t="s">
        <v>0</v>
      </c>
      <c r="H120" s="23" t="s">
        <v>0</v>
      </c>
      <c r="I120" s="23" t="s">
        <v>0</v>
      </c>
      <c r="J120" s="23" t="s">
        <v>0</v>
      </c>
      <c r="K120" s="23" t="s">
        <v>0</v>
      </c>
      <c r="L120" s="23" t="s">
        <v>0</v>
      </c>
      <c r="M120" s="21">
        <f>M121+M122</f>
        <v>3347207.1999999997</v>
      </c>
      <c r="N120" s="21">
        <f t="shared" ref="N120:O120" si="43">N121+N122</f>
        <v>0</v>
      </c>
      <c r="O120" s="21">
        <f t="shared" si="43"/>
        <v>0</v>
      </c>
      <c r="P120" s="97">
        <f t="shared" ref="P120:P122" si="44">O120/M120</f>
        <v>0</v>
      </c>
      <c r="Q120" s="72"/>
    </row>
    <row r="121" spans="1:17" ht="34.35" customHeight="1" x14ac:dyDescent="0.2">
      <c r="A121" s="1" t="s">
        <v>204</v>
      </c>
      <c r="B121" s="26" t="s">
        <v>90</v>
      </c>
      <c r="C121" s="26" t="s">
        <v>21</v>
      </c>
      <c r="D121" s="26" t="s">
        <v>196</v>
      </c>
      <c r="E121" s="26" t="s">
        <v>75</v>
      </c>
      <c r="F121" s="26" t="s">
        <v>32</v>
      </c>
      <c r="G121" s="26" t="s">
        <v>34</v>
      </c>
      <c r="H121" s="26" t="s">
        <v>302</v>
      </c>
      <c r="I121" s="26" t="s">
        <v>156</v>
      </c>
      <c r="J121" s="27" t="s">
        <v>104</v>
      </c>
      <c r="K121" s="27">
        <v>1.4630000000000001</v>
      </c>
      <c r="L121" s="27">
        <v>2018</v>
      </c>
      <c r="M121" s="33">
        <v>774912.15</v>
      </c>
      <c r="N121" s="33">
        <v>0</v>
      </c>
      <c r="O121" s="33">
        <v>0</v>
      </c>
      <c r="P121" s="98">
        <f t="shared" ref="P121" si="45">O121/M121</f>
        <v>0</v>
      </c>
      <c r="Q121" s="94"/>
    </row>
    <row r="122" spans="1:17" ht="34.35" customHeight="1" x14ac:dyDescent="0.2">
      <c r="A122" s="1" t="s">
        <v>488</v>
      </c>
      <c r="B122" s="26" t="s">
        <v>90</v>
      </c>
      <c r="C122" s="26" t="s">
        <v>21</v>
      </c>
      <c r="D122" s="26" t="s">
        <v>196</v>
      </c>
      <c r="E122" s="26" t="s">
        <v>75</v>
      </c>
      <c r="F122" s="26" t="s">
        <v>32</v>
      </c>
      <c r="G122" s="26" t="s">
        <v>34</v>
      </c>
      <c r="H122" s="26" t="s">
        <v>302</v>
      </c>
      <c r="I122" s="26" t="s">
        <v>156</v>
      </c>
      <c r="J122" s="27" t="s">
        <v>104</v>
      </c>
      <c r="K122" s="27">
        <v>2.657</v>
      </c>
      <c r="L122" s="27">
        <v>2018</v>
      </c>
      <c r="M122" s="33">
        <v>2572295.0499999998</v>
      </c>
      <c r="N122" s="33">
        <v>0</v>
      </c>
      <c r="O122" s="33">
        <v>0</v>
      </c>
      <c r="P122" s="98">
        <f t="shared" si="44"/>
        <v>0</v>
      </c>
      <c r="Q122" s="94"/>
    </row>
    <row r="123" spans="1:17" ht="15" customHeight="1" x14ac:dyDescent="0.2">
      <c r="A123" s="22" t="s">
        <v>205</v>
      </c>
      <c r="B123" s="23" t="s">
        <v>0</v>
      </c>
      <c r="C123" s="23" t="s">
        <v>0</v>
      </c>
      <c r="D123" s="23" t="s">
        <v>0</v>
      </c>
      <c r="E123" s="23" t="s">
        <v>0</v>
      </c>
      <c r="F123" s="23" t="s">
        <v>0</v>
      </c>
      <c r="G123" s="23" t="s">
        <v>0</v>
      </c>
      <c r="H123" s="23" t="s">
        <v>0</v>
      </c>
      <c r="I123" s="23" t="s">
        <v>0</v>
      </c>
      <c r="J123" s="23" t="s">
        <v>0</v>
      </c>
      <c r="K123" s="23" t="s">
        <v>0</v>
      </c>
      <c r="L123" s="23" t="s">
        <v>0</v>
      </c>
      <c r="M123" s="21">
        <f>M124</f>
        <v>5310918.95</v>
      </c>
      <c r="N123" s="21">
        <f>N124</f>
        <v>5044082.34</v>
      </c>
      <c r="O123" s="21">
        <f>O124</f>
        <v>4089268.49</v>
      </c>
      <c r="P123" s="97">
        <f t="shared" si="23"/>
        <v>0.76997380839336671</v>
      </c>
      <c r="Q123" s="72"/>
    </row>
    <row r="124" spans="1:17" ht="15.75" x14ac:dyDescent="0.2">
      <c r="A124" s="1" t="s">
        <v>206</v>
      </c>
      <c r="B124" s="26" t="s">
        <v>90</v>
      </c>
      <c r="C124" s="26" t="s">
        <v>21</v>
      </c>
      <c r="D124" s="26" t="s">
        <v>196</v>
      </c>
      <c r="E124" s="26" t="s">
        <v>75</v>
      </c>
      <c r="F124" s="26" t="s">
        <v>32</v>
      </c>
      <c r="G124" s="26" t="s">
        <v>34</v>
      </c>
      <c r="H124" s="26" t="s">
        <v>302</v>
      </c>
      <c r="I124" s="26" t="s">
        <v>156</v>
      </c>
      <c r="J124" s="27" t="s">
        <v>104</v>
      </c>
      <c r="K124" s="27" t="s">
        <v>207</v>
      </c>
      <c r="L124" s="27">
        <v>2018</v>
      </c>
      <c r="M124" s="33">
        <v>5310918.95</v>
      </c>
      <c r="N124" s="33">
        <v>5044082.34</v>
      </c>
      <c r="O124" s="33">
        <v>4089268.49</v>
      </c>
      <c r="P124" s="98">
        <f t="shared" si="23"/>
        <v>0.76997380839336671</v>
      </c>
      <c r="Q124" s="94"/>
    </row>
    <row r="125" spans="1:17" ht="15" customHeight="1" x14ac:dyDescent="0.2">
      <c r="A125" s="22" t="s">
        <v>181</v>
      </c>
      <c r="B125" s="23" t="s">
        <v>0</v>
      </c>
      <c r="C125" s="23" t="s">
        <v>0</v>
      </c>
      <c r="D125" s="23" t="s">
        <v>0</v>
      </c>
      <c r="E125" s="23" t="s">
        <v>0</v>
      </c>
      <c r="F125" s="23" t="s">
        <v>0</v>
      </c>
      <c r="G125" s="23" t="s">
        <v>0</v>
      </c>
      <c r="H125" s="23" t="s">
        <v>0</v>
      </c>
      <c r="I125" s="23" t="s">
        <v>0</v>
      </c>
      <c r="J125" s="23" t="s">
        <v>0</v>
      </c>
      <c r="K125" s="23" t="s">
        <v>0</v>
      </c>
      <c r="L125" s="23" t="s">
        <v>0</v>
      </c>
      <c r="M125" s="21">
        <f>M126+M127+M128</f>
        <v>6223434.3600000003</v>
      </c>
      <c r="N125" s="21">
        <f t="shared" ref="N125:O125" si="46">N126+N127+N128</f>
        <v>2375488.2000000002</v>
      </c>
      <c r="O125" s="21">
        <f t="shared" si="46"/>
        <v>2375488.2000000002</v>
      </c>
      <c r="P125" s="97">
        <f t="shared" si="23"/>
        <v>0.3817005310231954</v>
      </c>
      <c r="Q125" s="72"/>
    </row>
    <row r="126" spans="1:17" ht="34.5" customHeight="1" x14ac:dyDescent="0.2">
      <c r="A126" s="1" t="s">
        <v>208</v>
      </c>
      <c r="B126" s="26" t="s">
        <v>90</v>
      </c>
      <c r="C126" s="26" t="s">
        <v>21</v>
      </c>
      <c r="D126" s="26" t="s">
        <v>196</v>
      </c>
      <c r="E126" s="26" t="s">
        <v>75</v>
      </c>
      <c r="F126" s="26" t="s">
        <v>32</v>
      </c>
      <c r="G126" s="26" t="s">
        <v>34</v>
      </c>
      <c r="H126" s="26" t="s">
        <v>302</v>
      </c>
      <c r="I126" s="26" t="s">
        <v>156</v>
      </c>
      <c r="J126" s="27" t="s">
        <v>104</v>
      </c>
      <c r="K126" s="27" t="s">
        <v>209</v>
      </c>
      <c r="L126" s="27">
        <v>2018</v>
      </c>
      <c r="M126" s="33">
        <v>172890.97</v>
      </c>
      <c r="N126" s="33">
        <v>148400.31</v>
      </c>
      <c r="O126" s="33">
        <v>148400.31</v>
      </c>
      <c r="P126" s="98">
        <f t="shared" si="23"/>
        <v>0.85834621669367694</v>
      </c>
      <c r="Q126" s="94"/>
    </row>
    <row r="127" spans="1:17" ht="20.25" customHeight="1" x14ac:dyDescent="0.2">
      <c r="A127" s="1" t="s">
        <v>210</v>
      </c>
      <c r="B127" s="26" t="s">
        <v>90</v>
      </c>
      <c r="C127" s="26" t="s">
        <v>21</v>
      </c>
      <c r="D127" s="26" t="s">
        <v>196</v>
      </c>
      <c r="E127" s="26" t="s">
        <v>75</v>
      </c>
      <c r="F127" s="26" t="s">
        <v>32</v>
      </c>
      <c r="G127" s="26" t="s">
        <v>34</v>
      </c>
      <c r="H127" s="26" t="s">
        <v>302</v>
      </c>
      <c r="I127" s="26" t="s">
        <v>156</v>
      </c>
      <c r="J127" s="27" t="s">
        <v>104</v>
      </c>
      <c r="K127" s="27" t="s">
        <v>211</v>
      </c>
      <c r="L127" s="27">
        <v>2018</v>
      </c>
      <c r="M127" s="33">
        <v>2264612.89</v>
      </c>
      <c r="N127" s="33">
        <v>2227087.89</v>
      </c>
      <c r="O127" s="33">
        <v>2227087.89</v>
      </c>
      <c r="P127" s="98">
        <f t="shared" si="23"/>
        <v>0.98342983908388859</v>
      </c>
      <c r="Q127" s="94"/>
    </row>
    <row r="128" spans="1:17" ht="15.75" x14ac:dyDescent="0.2">
      <c r="A128" s="1" t="s">
        <v>489</v>
      </c>
      <c r="B128" s="26" t="s">
        <v>90</v>
      </c>
      <c r="C128" s="26" t="s">
        <v>21</v>
      </c>
      <c r="D128" s="26" t="s">
        <v>196</v>
      </c>
      <c r="E128" s="26" t="s">
        <v>75</v>
      </c>
      <c r="F128" s="26" t="s">
        <v>32</v>
      </c>
      <c r="G128" s="26" t="s">
        <v>34</v>
      </c>
      <c r="H128" s="26" t="s">
        <v>302</v>
      </c>
      <c r="I128" s="26" t="s">
        <v>156</v>
      </c>
      <c r="J128" s="27" t="s">
        <v>104</v>
      </c>
      <c r="K128" s="27">
        <v>3.7509999999999999</v>
      </c>
      <c r="L128" s="27">
        <v>2018</v>
      </c>
      <c r="M128" s="33">
        <v>3785930.5</v>
      </c>
      <c r="N128" s="33">
        <v>0</v>
      </c>
      <c r="O128" s="33">
        <v>0</v>
      </c>
      <c r="P128" s="98">
        <f t="shared" ref="P128" si="47">O128/M128</f>
        <v>0</v>
      </c>
      <c r="Q128" s="94"/>
    </row>
    <row r="129" spans="1:17" ht="15" customHeight="1" x14ac:dyDescent="0.2">
      <c r="A129" s="22" t="s">
        <v>184</v>
      </c>
      <c r="B129" s="23" t="s">
        <v>0</v>
      </c>
      <c r="C129" s="23" t="s">
        <v>0</v>
      </c>
      <c r="D129" s="23" t="s">
        <v>0</v>
      </c>
      <c r="E129" s="23" t="s">
        <v>0</v>
      </c>
      <c r="F129" s="23" t="s">
        <v>0</v>
      </c>
      <c r="G129" s="23" t="s">
        <v>0</v>
      </c>
      <c r="H129" s="23" t="s">
        <v>0</v>
      </c>
      <c r="I129" s="23" t="s">
        <v>0</v>
      </c>
      <c r="J129" s="23" t="s">
        <v>0</v>
      </c>
      <c r="K129" s="23" t="s">
        <v>0</v>
      </c>
      <c r="L129" s="23" t="s">
        <v>0</v>
      </c>
      <c r="M129" s="21">
        <f>M130</f>
        <v>316065.18</v>
      </c>
      <c r="N129" s="21">
        <f>N130</f>
        <v>306565.18</v>
      </c>
      <c r="O129" s="21">
        <f>O130</f>
        <v>306565.18</v>
      </c>
      <c r="P129" s="97">
        <f t="shared" si="23"/>
        <v>0.96994290861144528</v>
      </c>
      <c r="Q129" s="72"/>
    </row>
    <row r="130" spans="1:17" ht="45" customHeight="1" x14ac:dyDescent="0.2">
      <c r="A130" s="1" t="s">
        <v>371</v>
      </c>
      <c r="B130" s="26" t="s">
        <v>90</v>
      </c>
      <c r="C130" s="26" t="s">
        <v>21</v>
      </c>
      <c r="D130" s="26" t="s">
        <v>196</v>
      </c>
      <c r="E130" s="26" t="s">
        <v>75</v>
      </c>
      <c r="F130" s="26" t="s">
        <v>32</v>
      </c>
      <c r="G130" s="26" t="s">
        <v>34</v>
      </c>
      <c r="H130" s="26" t="s">
        <v>302</v>
      </c>
      <c r="I130" s="26" t="s">
        <v>156</v>
      </c>
      <c r="J130" s="27" t="s">
        <v>104</v>
      </c>
      <c r="K130" s="27" t="s">
        <v>213</v>
      </c>
      <c r="L130" s="27">
        <v>2018</v>
      </c>
      <c r="M130" s="33">
        <v>316065.18</v>
      </c>
      <c r="N130" s="33">
        <v>306565.18</v>
      </c>
      <c r="O130" s="33">
        <v>306565.18</v>
      </c>
      <c r="P130" s="98">
        <f t="shared" si="23"/>
        <v>0.96994290861144528</v>
      </c>
      <c r="Q130" s="94"/>
    </row>
    <row r="131" spans="1:17" ht="34.35" customHeight="1" x14ac:dyDescent="0.2">
      <c r="A131" s="22" t="s">
        <v>214</v>
      </c>
      <c r="B131" s="34" t="s">
        <v>90</v>
      </c>
      <c r="C131" s="34" t="s">
        <v>21</v>
      </c>
      <c r="D131" s="34" t="s">
        <v>215</v>
      </c>
      <c r="E131" s="34" t="s">
        <v>0</v>
      </c>
      <c r="F131" s="34" t="s">
        <v>0</v>
      </c>
      <c r="G131" s="34" t="s">
        <v>0</v>
      </c>
      <c r="H131" s="35" t="s">
        <v>0</v>
      </c>
      <c r="I131" s="35" t="s">
        <v>0</v>
      </c>
      <c r="J131" s="35" t="s">
        <v>0</v>
      </c>
      <c r="K131" s="35" t="s">
        <v>0</v>
      </c>
      <c r="L131" s="35" t="s">
        <v>0</v>
      </c>
      <c r="M131" s="21">
        <f>M132</f>
        <v>37233459.299999997</v>
      </c>
      <c r="N131" s="21">
        <f t="shared" ref="N131:O132" si="48">N132</f>
        <v>18287858.179999996</v>
      </c>
      <c r="O131" s="21">
        <f t="shared" si="48"/>
        <v>18287858.169999998</v>
      </c>
      <c r="P131" s="97">
        <f t="shared" si="23"/>
        <v>0.49116731332025332</v>
      </c>
      <c r="Q131" s="72"/>
    </row>
    <row r="132" spans="1:17" ht="20.25" customHeight="1" x14ac:dyDescent="0.2">
      <c r="A132" s="22" t="s">
        <v>305</v>
      </c>
      <c r="B132" s="34" t="s">
        <v>90</v>
      </c>
      <c r="C132" s="34" t="s">
        <v>21</v>
      </c>
      <c r="D132" s="34" t="s">
        <v>215</v>
      </c>
      <c r="E132" s="34" t="s">
        <v>75</v>
      </c>
      <c r="F132" s="34" t="s">
        <v>0</v>
      </c>
      <c r="G132" s="34" t="s">
        <v>0</v>
      </c>
      <c r="H132" s="35" t="s">
        <v>0</v>
      </c>
      <c r="I132" s="35" t="s">
        <v>0</v>
      </c>
      <c r="J132" s="35" t="s">
        <v>0</v>
      </c>
      <c r="K132" s="35" t="s">
        <v>0</v>
      </c>
      <c r="L132" s="35" t="s">
        <v>0</v>
      </c>
      <c r="M132" s="21">
        <f>M133</f>
        <v>37233459.299999997</v>
      </c>
      <c r="N132" s="21">
        <f t="shared" si="48"/>
        <v>18287858.179999996</v>
      </c>
      <c r="O132" s="21">
        <f t="shared" si="48"/>
        <v>18287858.169999998</v>
      </c>
      <c r="P132" s="97">
        <f t="shared" si="23"/>
        <v>0.49116731332025332</v>
      </c>
      <c r="Q132" s="72"/>
    </row>
    <row r="133" spans="1:17" ht="15" customHeight="1" x14ac:dyDescent="0.2">
      <c r="A133" s="36" t="s">
        <v>31</v>
      </c>
      <c r="B133" s="34" t="s">
        <v>90</v>
      </c>
      <c r="C133" s="34" t="s">
        <v>21</v>
      </c>
      <c r="D133" s="34" t="s">
        <v>215</v>
      </c>
      <c r="E133" s="34" t="s">
        <v>75</v>
      </c>
      <c r="F133" s="34" t="s">
        <v>32</v>
      </c>
      <c r="G133" s="34" t="s">
        <v>0</v>
      </c>
      <c r="H133" s="34" t="s">
        <v>0</v>
      </c>
      <c r="I133" s="34" t="s">
        <v>0</v>
      </c>
      <c r="J133" s="34" t="s">
        <v>0</v>
      </c>
      <c r="K133" s="34" t="s">
        <v>0</v>
      </c>
      <c r="L133" s="34" t="s">
        <v>0</v>
      </c>
      <c r="M133" s="21">
        <f>M136</f>
        <v>37233459.299999997</v>
      </c>
      <c r="N133" s="21">
        <f t="shared" ref="N133:O133" si="49">N136</f>
        <v>18287858.179999996</v>
      </c>
      <c r="O133" s="21">
        <f t="shared" si="49"/>
        <v>18287858.169999998</v>
      </c>
      <c r="P133" s="97">
        <f t="shared" si="23"/>
        <v>0.49116731332025332</v>
      </c>
      <c r="Q133" s="72"/>
    </row>
    <row r="134" spans="1:17" ht="15" customHeight="1" x14ac:dyDescent="0.2">
      <c r="A134" s="36" t="s">
        <v>33</v>
      </c>
      <c r="B134" s="34" t="s">
        <v>90</v>
      </c>
      <c r="C134" s="34" t="s">
        <v>21</v>
      </c>
      <c r="D134" s="34" t="s">
        <v>215</v>
      </c>
      <c r="E134" s="34" t="s">
        <v>75</v>
      </c>
      <c r="F134" s="34" t="s">
        <v>32</v>
      </c>
      <c r="G134" s="34" t="s">
        <v>34</v>
      </c>
      <c r="H134" s="34" t="s">
        <v>0</v>
      </c>
      <c r="I134" s="34" t="s">
        <v>0</v>
      </c>
      <c r="J134" s="34" t="s">
        <v>0</v>
      </c>
      <c r="K134" s="34" t="s">
        <v>0</v>
      </c>
      <c r="L134" s="34" t="s">
        <v>0</v>
      </c>
      <c r="M134" s="21">
        <f>M136</f>
        <v>37233459.299999997</v>
      </c>
      <c r="N134" s="21">
        <f t="shared" ref="N134:O134" si="50">N136</f>
        <v>18287858.179999996</v>
      </c>
      <c r="O134" s="21">
        <f t="shared" si="50"/>
        <v>18287858.169999998</v>
      </c>
      <c r="P134" s="97">
        <f t="shared" si="23"/>
        <v>0.49116731332025332</v>
      </c>
      <c r="Q134" s="72"/>
    </row>
    <row r="135" spans="1:17" ht="18.75" customHeight="1" x14ac:dyDescent="0.2">
      <c r="A135" s="22" t="s">
        <v>102</v>
      </c>
      <c r="B135" s="34" t="s">
        <v>90</v>
      </c>
      <c r="C135" s="34" t="s">
        <v>21</v>
      </c>
      <c r="D135" s="34" t="s">
        <v>215</v>
      </c>
      <c r="E135" s="34" t="s">
        <v>75</v>
      </c>
      <c r="F135" s="34" t="s">
        <v>32</v>
      </c>
      <c r="G135" s="34" t="s">
        <v>34</v>
      </c>
      <c r="H135" s="34" t="s">
        <v>302</v>
      </c>
      <c r="I135" s="35" t="s">
        <v>0</v>
      </c>
      <c r="J135" s="35" t="s">
        <v>0</v>
      </c>
      <c r="K135" s="35" t="s">
        <v>0</v>
      </c>
      <c r="L135" s="35" t="s">
        <v>0</v>
      </c>
      <c r="M135" s="21">
        <f>M136</f>
        <v>37233459.299999997</v>
      </c>
      <c r="N135" s="21">
        <f t="shared" ref="N135:O135" si="51">N136</f>
        <v>18287858.179999996</v>
      </c>
      <c r="O135" s="21">
        <f t="shared" si="51"/>
        <v>18287858.169999998</v>
      </c>
      <c r="P135" s="97">
        <f t="shared" si="23"/>
        <v>0.49116731332025332</v>
      </c>
      <c r="Q135" s="72"/>
    </row>
    <row r="136" spans="1:17" ht="52.5" customHeight="1" x14ac:dyDescent="0.2">
      <c r="A136" s="22" t="s">
        <v>307</v>
      </c>
      <c r="B136" s="34" t="s">
        <v>90</v>
      </c>
      <c r="C136" s="34" t="s">
        <v>21</v>
      </c>
      <c r="D136" s="34" t="s">
        <v>215</v>
      </c>
      <c r="E136" s="34" t="s">
        <v>75</v>
      </c>
      <c r="F136" s="34" t="s">
        <v>32</v>
      </c>
      <c r="G136" s="34" t="s">
        <v>34</v>
      </c>
      <c r="H136" s="34" t="s">
        <v>302</v>
      </c>
      <c r="I136" s="34" t="s">
        <v>156</v>
      </c>
      <c r="J136" s="34" t="s">
        <v>0</v>
      </c>
      <c r="K136" s="34"/>
      <c r="L136" s="34" t="s">
        <v>0</v>
      </c>
      <c r="M136" s="21">
        <f>M137+M139+M141+M143+M147+M145</f>
        <v>37233459.299999997</v>
      </c>
      <c r="N136" s="21">
        <f t="shared" ref="N136:O136" si="52">N137+N139+N141+N143+N147+N145</f>
        <v>18287858.179999996</v>
      </c>
      <c r="O136" s="21">
        <f t="shared" si="52"/>
        <v>18287858.169999998</v>
      </c>
      <c r="P136" s="97">
        <f t="shared" si="23"/>
        <v>0.49116731332025332</v>
      </c>
      <c r="Q136" s="72"/>
    </row>
    <row r="137" spans="1:17" ht="15" customHeight="1" x14ac:dyDescent="0.2">
      <c r="A137" s="22" t="s">
        <v>197</v>
      </c>
      <c r="B137" s="23" t="s">
        <v>0</v>
      </c>
      <c r="C137" s="23" t="s">
        <v>0</v>
      </c>
      <c r="D137" s="23" t="s">
        <v>0</v>
      </c>
      <c r="E137" s="23" t="s">
        <v>0</v>
      </c>
      <c r="F137" s="23" t="s">
        <v>0</v>
      </c>
      <c r="G137" s="23" t="s">
        <v>0</v>
      </c>
      <c r="H137" s="23" t="s">
        <v>0</v>
      </c>
      <c r="I137" s="23" t="s">
        <v>0</v>
      </c>
      <c r="J137" s="23" t="s">
        <v>0</v>
      </c>
      <c r="K137" s="23" t="s">
        <v>0</v>
      </c>
      <c r="L137" s="23" t="s">
        <v>0</v>
      </c>
      <c r="M137" s="21">
        <f>M138</f>
        <v>6967724.9299999997</v>
      </c>
      <c r="N137" s="21">
        <f>N138</f>
        <v>4835381.25</v>
      </c>
      <c r="O137" s="21">
        <f>O138</f>
        <v>4835381.25</v>
      </c>
      <c r="P137" s="97">
        <f t="shared" si="23"/>
        <v>0.69396844717289952</v>
      </c>
      <c r="Q137" s="72"/>
    </row>
    <row r="138" spans="1:17" ht="31.5" customHeight="1" x14ac:dyDescent="0.2">
      <c r="A138" s="1" t="s">
        <v>372</v>
      </c>
      <c r="B138" s="26" t="s">
        <v>90</v>
      </c>
      <c r="C138" s="26" t="s">
        <v>21</v>
      </c>
      <c r="D138" s="26" t="s">
        <v>215</v>
      </c>
      <c r="E138" s="26" t="s">
        <v>75</v>
      </c>
      <c r="F138" s="26" t="s">
        <v>32</v>
      </c>
      <c r="G138" s="26" t="s">
        <v>34</v>
      </c>
      <c r="H138" s="26" t="s">
        <v>302</v>
      </c>
      <c r="I138" s="26" t="s">
        <v>156</v>
      </c>
      <c r="J138" s="27" t="s">
        <v>104</v>
      </c>
      <c r="K138" s="89" t="s">
        <v>413</v>
      </c>
      <c r="L138" s="27">
        <v>2018</v>
      </c>
      <c r="M138" s="33">
        <v>6967724.9299999997</v>
      </c>
      <c r="N138" s="33">
        <v>4835381.25</v>
      </c>
      <c r="O138" s="33">
        <v>4835381.25</v>
      </c>
      <c r="P138" s="98">
        <f t="shared" si="23"/>
        <v>0.69396844717289952</v>
      </c>
      <c r="Q138" s="94"/>
    </row>
    <row r="139" spans="1:17" ht="15" customHeight="1" x14ac:dyDescent="0.2">
      <c r="A139" s="22" t="s">
        <v>171</v>
      </c>
      <c r="B139" s="23" t="s">
        <v>0</v>
      </c>
      <c r="C139" s="23" t="s">
        <v>0</v>
      </c>
      <c r="D139" s="23" t="s">
        <v>0</v>
      </c>
      <c r="E139" s="23" t="s">
        <v>0</v>
      </c>
      <c r="F139" s="23" t="s">
        <v>0</v>
      </c>
      <c r="G139" s="23" t="s">
        <v>0</v>
      </c>
      <c r="H139" s="23" t="s">
        <v>0</v>
      </c>
      <c r="I139" s="23" t="s">
        <v>0</v>
      </c>
      <c r="J139" s="23" t="s">
        <v>0</v>
      </c>
      <c r="K139" s="23" t="s">
        <v>0</v>
      </c>
      <c r="L139" s="23" t="s">
        <v>0</v>
      </c>
      <c r="M139" s="21">
        <f>M140</f>
        <v>5113587.24</v>
      </c>
      <c r="N139" s="21">
        <f>N140</f>
        <v>4712726.01</v>
      </c>
      <c r="O139" s="21">
        <f>O140</f>
        <v>4712726</v>
      </c>
      <c r="P139" s="97">
        <f t="shared" si="23"/>
        <v>0.92160860445200887</v>
      </c>
      <c r="Q139" s="72"/>
    </row>
    <row r="140" spans="1:17" ht="52.35" customHeight="1" x14ac:dyDescent="0.2">
      <c r="A140" s="1" t="s">
        <v>216</v>
      </c>
      <c r="B140" s="26" t="s">
        <v>90</v>
      </c>
      <c r="C140" s="26" t="s">
        <v>21</v>
      </c>
      <c r="D140" s="26" t="s">
        <v>215</v>
      </c>
      <c r="E140" s="26" t="s">
        <v>75</v>
      </c>
      <c r="F140" s="26" t="s">
        <v>32</v>
      </c>
      <c r="G140" s="26" t="s">
        <v>34</v>
      </c>
      <c r="H140" s="26" t="s">
        <v>302</v>
      </c>
      <c r="I140" s="26" t="s">
        <v>156</v>
      </c>
      <c r="J140" s="27" t="s">
        <v>104</v>
      </c>
      <c r="K140" s="27">
        <v>2.2930000000000001</v>
      </c>
      <c r="L140" s="27">
        <v>2018</v>
      </c>
      <c r="M140" s="33">
        <v>5113587.24</v>
      </c>
      <c r="N140" s="33">
        <v>4712726.01</v>
      </c>
      <c r="O140" s="33">
        <v>4712726</v>
      </c>
      <c r="P140" s="98">
        <f t="shared" si="23"/>
        <v>0.92160860445200887</v>
      </c>
      <c r="Q140" s="94"/>
    </row>
    <row r="141" spans="1:17" ht="18" customHeight="1" x14ac:dyDescent="0.2">
      <c r="A141" s="22" t="s">
        <v>217</v>
      </c>
      <c r="B141" s="23" t="s">
        <v>0</v>
      </c>
      <c r="C141" s="23" t="s">
        <v>0</v>
      </c>
      <c r="D141" s="23" t="s">
        <v>0</v>
      </c>
      <c r="E141" s="23" t="s">
        <v>0</v>
      </c>
      <c r="F141" s="23" t="s">
        <v>0</v>
      </c>
      <c r="G141" s="23" t="s">
        <v>0</v>
      </c>
      <c r="H141" s="23" t="s">
        <v>0</v>
      </c>
      <c r="I141" s="23" t="s">
        <v>0</v>
      </c>
      <c r="J141" s="23" t="s">
        <v>0</v>
      </c>
      <c r="K141" s="23" t="s">
        <v>0</v>
      </c>
      <c r="L141" s="23" t="s">
        <v>0</v>
      </c>
      <c r="M141" s="21">
        <f>M142</f>
        <v>1005366.85</v>
      </c>
      <c r="N141" s="21">
        <f>N142</f>
        <v>977534.44</v>
      </c>
      <c r="O141" s="21">
        <f>O142</f>
        <v>977534.44</v>
      </c>
      <c r="P141" s="97">
        <f t="shared" si="23"/>
        <v>0.97231616498992379</v>
      </c>
      <c r="Q141" s="72"/>
    </row>
    <row r="142" spans="1:17" ht="47.25" x14ac:dyDescent="0.2">
      <c r="A142" s="1" t="s">
        <v>370</v>
      </c>
      <c r="B142" s="26" t="s">
        <v>90</v>
      </c>
      <c r="C142" s="26" t="s">
        <v>21</v>
      </c>
      <c r="D142" s="26" t="s">
        <v>215</v>
      </c>
      <c r="E142" s="26" t="s">
        <v>75</v>
      </c>
      <c r="F142" s="26" t="s">
        <v>32</v>
      </c>
      <c r="G142" s="26" t="s">
        <v>34</v>
      </c>
      <c r="H142" s="26" t="s">
        <v>302</v>
      </c>
      <c r="I142" s="26" t="s">
        <v>156</v>
      </c>
      <c r="J142" s="27" t="s">
        <v>104</v>
      </c>
      <c r="K142" s="27" t="s">
        <v>218</v>
      </c>
      <c r="L142" s="27">
        <v>2018</v>
      </c>
      <c r="M142" s="33">
        <v>1005366.85</v>
      </c>
      <c r="N142" s="33">
        <v>977534.44</v>
      </c>
      <c r="O142" s="33">
        <v>977534.44</v>
      </c>
      <c r="P142" s="98">
        <f t="shared" si="23"/>
        <v>0.97231616498992379</v>
      </c>
      <c r="Q142" s="94"/>
    </row>
    <row r="143" spans="1:17" ht="21.75" customHeight="1" x14ac:dyDescent="0.2">
      <c r="A143" s="22" t="s">
        <v>198</v>
      </c>
      <c r="B143" s="23" t="s">
        <v>0</v>
      </c>
      <c r="C143" s="23" t="s">
        <v>0</v>
      </c>
      <c r="D143" s="23" t="s">
        <v>0</v>
      </c>
      <c r="E143" s="23" t="s">
        <v>0</v>
      </c>
      <c r="F143" s="23" t="s">
        <v>0</v>
      </c>
      <c r="G143" s="23" t="s">
        <v>0</v>
      </c>
      <c r="H143" s="23" t="s">
        <v>0</v>
      </c>
      <c r="I143" s="23" t="s">
        <v>0</v>
      </c>
      <c r="J143" s="23" t="s">
        <v>0</v>
      </c>
      <c r="K143" s="23" t="s">
        <v>0</v>
      </c>
      <c r="L143" s="23" t="s">
        <v>0</v>
      </c>
      <c r="M143" s="21">
        <f>M144</f>
        <v>6812408</v>
      </c>
      <c r="N143" s="21">
        <f>N144</f>
        <v>0</v>
      </c>
      <c r="O143" s="21">
        <f>O144</f>
        <v>0</v>
      </c>
      <c r="P143" s="97">
        <f t="shared" si="23"/>
        <v>0</v>
      </c>
      <c r="Q143" s="72"/>
    </row>
    <row r="144" spans="1:17" ht="52.35" customHeight="1" x14ac:dyDescent="0.2">
      <c r="A144" s="1" t="s">
        <v>219</v>
      </c>
      <c r="B144" s="26" t="s">
        <v>90</v>
      </c>
      <c r="C144" s="26" t="s">
        <v>21</v>
      </c>
      <c r="D144" s="26" t="s">
        <v>215</v>
      </c>
      <c r="E144" s="26" t="s">
        <v>75</v>
      </c>
      <c r="F144" s="26" t="s">
        <v>32</v>
      </c>
      <c r="G144" s="26" t="s">
        <v>34</v>
      </c>
      <c r="H144" s="26" t="s">
        <v>302</v>
      </c>
      <c r="I144" s="26" t="s">
        <v>156</v>
      </c>
      <c r="J144" s="27" t="s">
        <v>104</v>
      </c>
      <c r="K144" s="27" t="s">
        <v>220</v>
      </c>
      <c r="L144" s="27">
        <v>2018</v>
      </c>
      <c r="M144" s="33">
        <v>6812408</v>
      </c>
      <c r="N144" s="33">
        <v>0</v>
      </c>
      <c r="O144" s="33">
        <v>0</v>
      </c>
      <c r="P144" s="98">
        <f t="shared" si="23"/>
        <v>0</v>
      </c>
      <c r="Q144" s="94"/>
    </row>
    <row r="145" spans="1:17" ht="18" customHeight="1" x14ac:dyDescent="0.2">
      <c r="A145" s="22" t="s">
        <v>254</v>
      </c>
      <c r="B145" s="23" t="s">
        <v>0</v>
      </c>
      <c r="C145" s="23" t="s">
        <v>0</v>
      </c>
      <c r="D145" s="23" t="s">
        <v>0</v>
      </c>
      <c r="E145" s="23" t="s">
        <v>0</v>
      </c>
      <c r="F145" s="23" t="s">
        <v>0</v>
      </c>
      <c r="G145" s="23" t="s">
        <v>0</v>
      </c>
      <c r="H145" s="23" t="s">
        <v>0</v>
      </c>
      <c r="I145" s="23" t="s">
        <v>0</v>
      </c>
      <c r="J145" s="23" t="s">
        <v>0</v>
      </c>
      <c r="K145" s="23" t="s">
        <v>0</v>
      </c>
      <c r="L145" s="23" t="s">
        <v>0</v>
      </c>
      <c r="M145" s="21">
        <f>M146</f>
        <v>8796523.2799999993</v>
      </c>
      <c r="N145" s="21">
        <f>N146</f>
        <v>186196.38</v>
      </c>
      <c r="O145" s="21">
        <f>O146</f>
        <v>186196.38</v>
      </c>
      <c r="P145" s="97">
        <f t="shared" ref="P145:P146" si="53">O145/M145</f>
        <v>2.1167042258995763E-2</v>
      </c>
      <c r="Q145" s="72"/>
    </row>
    <row r="146" spans="1:17" ht="31.5" x14ac:dyDescent="0.2">
      <c r="A146" s="1" t="s">
        <v>490</v>
      </c>
      <c r="B146" s="26" t="s">
        <v>90</v>
      </c>
      <c r="C146" s="26" t="s">
        <v>21</v>
      </c>
      <c r="D146" s="26" t="s">
        <v>215</v>
      </c>
      <c r="E146" s="26" t="s">
        <v>75</v>
      </c>
      <c r="F146" s="26" t="s">
        <v>32</v>
      </c>
      <c r="G146" s="26" t="s">
        <v>34</v>
      </c>
      <c r="H146" s="26" t="s">
        <v>302</v>
      </c>
      <c r="I146" s="26" t="s">
        <v>156</v>
      </c>
      <c r="J146" s="27" t="s">
        <v>104</v>
      </c>
      <c r="K146" s="27">
        <v>10.367000000000001</v>
      </c>
      <c r="L146" s="27">
        <v>2018</v>
      </c>
      <c r="M146" s="33">
        <v>8796523.2799999993</v>
      </c>
      <c r="N146" s="33">
        <v>186196.38</v>
      </c>
      <c r="O146" s="33">
        <v>186196.38</v>
      </c>
      <c r="P146" s="98">
        <f t="shared" si="53"/>
        <v>2.1167042258995763E-2</v>
      </c>
      <c r="Q146" s="94"/>
    </row>
    <row r="147" spans="1:17" ht="18" customHeight="1" x14ac:dyDescent="0.2">
      <c r="A147" s="22" t="s">
        <v>205</v>
      </c>
      <c r="B147" s="23" t="s">
        <v>0</v>
      </c>
      <c r="C147" s="23" t="s">
        <v>0</v>
      </c>
      <c r="D147" s="23" t="s">
        <v>0</v>
      </c>
      <c r="E147" s="23" t="s">
        <v>0</v>
      </c>
      <c r="F147" s="23" t="s">
        <v>0</v>
      </c>
      <c r="G147" s="23" t="s">
        <v>0</v>
      </c>
      <c r="H147" s="23" t="s">
        <v>0</v>
      </c>
      <c r="I147" s="23" t="s">
        <v>0</v>
      </c>
      <c r="J147" s="23" t="s">
        <v>0</v>
      </c>
      <c r="K147" s="23" t="s">
        <v>0</v>
      </c>
      <c r="L147" s="23" t="s">
        <v>0</v>
      </c>
      <c r="M147" s="21">
        <f>M148</f>
        <v>8537849</v>
      </c>
      <c r="N147" s="21">
        <f>N148</f>
        <v>7576020.0999999996</v>
      </c>
      <c r="O147" s="21">
        <f>O148</f>
        <v>7576020.0999999996</v>
      </c>
      <c r="P147" s="97">
        <f t="shared" si="23"/>
        <v>0.88734529036528986</v>
      </c>
      <c r="Q147" s="72"/>
    </row>
    <row r="148" spans="1:17" ht="33" customHeight="1" x14ac:dyDescent="0.2">
      <c r="A148" s="1" t="s">
        <v>221</v>
      </c>
      <c r="B148" s="26" t="s">
        <v>90</v>
      </c>
      <c r="C148" s="26" t="s">
        <v>21</v>
      </c>
      <c r="D148" s="26" t="s">
        <v>215</v>
      </c>
      <c r="E148" s="26" t="s">
        <v>75</v>
      </c>
      <c r="F148" s="26" t="s">
        <v>32</v>
      </c>
      <c r="G148" s="26" t="s">
        <v>34</v>
      </c>
      <c r="H148" s="26" t="s">
        <v>302</v>
      </c>
      <c r="I148" s="26" t="s">
        <v>156</v>
      </c>
      <c r="J148" s="27" t="s">
        <v>104</v>
      </c>
      <c r="K148" s="27">
        <v>10.367000000000001</v>
      </c>
      <c r="L148" s="27">
        <v>2018</v>
      </c>
      <c r="M148" s="33">
        <v>8537849</v>
      </c>
      <c r="N148" s="33">
        <v>7576020.0999999996</v>
      </c>
      <c r="O148" s="33">
        <v>7576020.0999999996</v>
      </c>
      <c r="P148" s="98">
        <f t="shared" si="23"/>
        <v>0.88734529036528986</v>
      </c>
      <c r="Q148" s="94"/>
    </row>
    <row r="149" spans="1:17" ht="31.5" customHeight="1" x14ac:dyDescent="0.2">
      <c r="A149" s="22" t="s">
        <v>222</v>
      </c>
      <c r="B149" s="34" t="s">
        <v>90</v>
      </c>
      <c r="C149" s="34" t="s">
        <v>21</v>
      </c>
      <c r="D149" s="34" t="s">
        <v>223</v>
      </c>
      <c r="E149" s="34" t="s">
        <v>0</v>
      </c>
      <c r="F149" s="34" t="s">
        <v>0</v>
      </c>
      <c r="G149" s="34" t="s">
        <v>0</v>
      </c>
      <c r="H149" s="35" t="s">
        <v>0</v>
      </c>
      <c r="I149" s="35" t="s">
        <v>0</v>
      </c>
      <c r="J149" s="35" t="s">
        <v>0</v>
      </c>
      <c r="K149" s="35" t="s">
        <v>0</v>
      </c>
      <c r="L149" s="35" t="s">
        <v>0</v>
      </c>
      <c r="M149" s="21">
        <f>M150</f>
        <v>50500990.049999997</v>
      </c>
      <c r="N149" s="21">
        <f t="shared" ref="N149:O149" si="54">N150</f>
        <v>0</v>
      </c>
      <c r="O149" s="21">
        <f t="shared" si="54"/>
        <v>0</v>
      </c>
      <c r="P149" s="97">
        <f t="shared" ref="P149:P207" si="55">O149/M149</f>
        <v>0</v>
      </c>
      <c r="Q149" s="72"/>
    </row>
    <row r="150" spans="1:17" ht="18" customHeight="1" x14ac:dyDescent="0.2">
      <c r="A150" s="22" t="s">
        <v>305</v>
      </c>
      <c r="B150" s="34" t="s">
        <v>90</v>
      </c>
      <c r="C150" s="34" t="s">
        <v>21</v>
      </c>
      <c r="D150" s="34" t="s">
        <v>223</v>
      </c>
      <c r="E150" s="34" t="s">
        <v>75</v>
      </c>
      <c r="F150" s="34" t="s">
        <v>0</v>
      </c>
      <c r="G150" s="34" t="s">
        <v>0</v>
      </c>
      <c r="H150" s="35" t="s">
        <v>0</v>
      </c>
      <c r="I150" s="35" t="s">
        <v>0</v>
      </c>
      <c r="J150" s="35" t="s">
        <v>0</v>
      </c>
      <c r="K150" s="35" t="s">
        <v>0</v>
      </c>
      <c r="L150" s="35" t="s">
        <v>0</v>
      </c>
      <c r="M150" s="21">
        <f>M151</f>
        <v>50500990.049999997</v>
      </c>
      <c r="N150" s="21">
        <f t="shared" ref="N150:O150" si="56">N151</f>
        <v>0</v>
      </c>
      <c r="O150" s="21">
        <f t="shared" si="56"/>
        <v>0</v>
      </c>
      <c r="P150" s="97">
        <f t="shared" si="55"/>
        <v>0</v>
      </c>
      <c r="Q150" s="72"/>
    </row>
    <row r="151" spans="1:17" ht="15" customHeight="1" x14ac:dyDescent="0.2">
      <c r="A151" s="36" t="s">
        <v>67</v>
      </c>
      <c r="B151" s="34" t="s">
        <v>90</v>
      </c>
      <c r="C151" s="34" t="s">
        <v>21</v>
      </c>
      <c r="D151" s="34" t="s">
        <v>223</v>
      </c>
      <c r="E151" s="34" t="s">
        <v>75</v>
      </c>
      <c r="F151" s="34" t="s">
        <v>68</v>
      </c>
      <c r="G151" s="34" t="s">
        <v>0</v>
      </c>
      <c r="H151" s="34" t="s">
        <v>0</v>
      </c>
      <c r="I151" s="34" t="s">
        <v>0</v>
      </c>
      <c r="J151" s="34" t="s">
        <v>0</v>
      </c>
      <c r="K151" s="34" t="s">
        <v>0</v>
      </c>
      <c r="L151" s="34" t="s">
        <v>0</v>
      </c>
      <c r="M151" s="21">
        <f>M153</f>
        <v>50500990.049999997</v>
      </c>
      <c r="N151" s="21">
        <f t="shared" ref="N151:O151" si="57">N153</f>
        <v>0</v>
      </c>
      <c r="O151" s="21">
        <f t="shared" si="57"/>
        <v>0</v>
      </c>
      <c r="P151" s="97">
        <f t="shared" si="55"/>
        <v>0</v>
      </c>
      <c r="Q151" s="72"/>
    </row>
    <row r="152" spans="1:17" ht="15" customHeight="1" x14ac:dyDescent="0.2">
      <c r="A152" s="36" t="s">
        <v>69</v>
      </c>
      <c r="B152" s="34" t="s">
        <v>90</v>
      </c>
      <c r="C152" s="34" t="s">
        <v>21</v>
      </c>
      <c r="D152" s="34" t="s">
        <v>223</v>
      </c>
      <c r="E152" s="34" t="s">
        <v>75</v>
      </c>
      <c r="F152" s="34" t="s">
        <v>68</v>
      </c>
      <c r="G152" s="34" t="s">
        <v>70</v>
      </c>
      <c r="H152" s="34" t="s">
        <v>0</v>
      </c>
      <c r="I152" s="34" t="s">
        <v>0</v>
      </c>
      <c r="J152" s="34" t="s">
        <v>0</v>
      </c>
      <c r="K152" s="34" t="s">
        <v>0</v>
      </c>
      <c r="L152" s="34" t="s">
        <v>0</v>
      </c>
      <c r="M152" s="21">
        <f>M154</f>
        <v>50500990.049999997</v>
      </c>
      <c r="N152" s="21">
        <f t="shared" ref="N152:O152" si="58">N154</f>
        <v>0</v>
      </c>
      <c r="O152" s="21">
        <f t="shared" si="58"/>
        <v>0</v>
      </c>
      <c r="P152" s="97">
        <f t="shared" si="55"/>
        <v>0</v>
      </c>
      <c r="Q152" s="72"/>
    </row>
    <row r="153" spans="1:17" ht="32.25" customHeight="1" x14ac:dyDescent="0.2">
      <c r="A153" s="22" t="s">
        <v>164</v>
      </c>
      <c r="B153" s="34" t="s">
        <v>90</v>
      </c>
      <c r="C153" s="34" t="s">
        <v>21</v>
      </c>
      <c r="D153" s="34" t="s">
        <v>223</v>
      </c>
      <c r="E153" s="34" t="s">
        <v>75</v>
      </c>
      <c r="F153" s="34" t="s">
        <v>68</v>
      </c>
      <c r="G153" s="34" t="s">
        <v>70</v>
      </c>
      <c r="H153" s="34" t="s">
        <v>165</v>
      </c>
      <c r="I153" s="35" t="s">
        <v>0</v>
      </c>
      <c r="J153" s="35" t="s">
        <v>0</v>
      </c>
      <c r="K153" s="35" t="s">
        <v>0</v>
      </c>
      <c r="L153" s="35" t="s">
        <v>0</v>
      </c>
      <c r="M153" s="21">
        <f>M154</f>
        <v>50500990.049999997</v>
      </c>
      <c r="N153" s="21">
        <f t="shared" ref="N153:O153" si="59">N154</f>
        <v>0</v>
      </c>
      <c r="O153" s="21">
        <f t="shared" si="59"/>
        <v>0</v>
      </c>
      <c r="P153" s="97">
        <f t="shared" si="55"/>
        <v>0</v>
      </c>
      <c r="Q153" s="72"/>
    </row>
    <row r="154" spans="1:17" ht="49.5" customHeight="1" x14ac:dyDescent="0.2">
      <c r="A154" s="22" t="s">
        <v>307</v>
      </c>
      <c r="B154" s="34" t="s">
        <v>90</v>
      </c>
      <c r="C154" s="34" t="s">
        <v>21</v>
      </c>
      <c r="D154" s="34" t="s">
        <v>223</v>
      </c>
      <c r="E154" s="34" t="s">
        <v>75</v>
      </c>
      <c r="F154" s="34" t="s">
        <v>68</v>
      </c>
      <c r="G154" s="34" t="s">
        <v>70</v>
      </c>
      <c r="H154" s="34" t="s">
        <v>165</v>
      </c>
      <c r="I154" s="34" t="s">
        <v>156</v>
      </c>
      <c r="J154" s="34" t="s">
        <v>0</v>
      </c>
      <c r="K154" s="34" t="s">
        <v>0</v>
      </c>
      <c r="L154" s="34" t="s">
        <v>0</v>
      </c>
      <c r="M154" s="21">
        <f>M155</f>
        <v>50500990.049999997</v>
      </c>
      <c r="N154" s="21">
        <f t="shared" ref="N154:O154" si="60">N155</f>
        <v>0</v>
      </c>
      <c r="O154" s="21">
        <f t="shared" si="60"/>
        <v>0</v>
      </c>
      <c r="P154" s="97">
        <f t="shared" si="55"/>
        <v>0</v>
      </c>
      <c r="Q154" s="72"/>
    </row>
    <row r="155" spans="1:17" ht="37.5" customHeight="1" x14ac:dyDescent="0.2">
      <c r="A155" s="22" t="s">
        <v>313</v>
      </c>
      <c r="B155" s="23" t="s">
        <v>0</v>
      </c>
      <c r="C155" s="23" t="s">
        <v>0</v>
      </c>
      <c r="D155" s="23" t="s">
        <v>0</v>
      </c>
      <c r="E155" s="23" t="s">
        <v>0</v>
      </c>
      <c r="F155" s="23" t="s">
        <v>0</v>
      </c>
      <c r="G155" s="23" t="s">
        <v>0</v>
      </c>
      <c r="H155" s="23" t="s">
        <v>0</v>
      </c>
      <c r="I155" s="23" t="s">
        <v>0</v>
      </c>
      <c r="J155" s="23" t="s">
        <v>0</v>
      </c>
      <c r="K155" s="23" t="s">
        <v>0</v>
      </c>
      <c r="L155" s="23" t="s">
        <v>0</v>
      </c>
      <c r="M155" s="21">
        <f>M156</f>
        <v>50500990.049999997</v>
      </c>
      <c r="N155" s="21">
        <f>N156</f>
        <v>0</v>
      </c>
      <c r="O155" s="21">
        <f>O156</f>
        <v>0</v>
      </c>
      <c r="P155" s="97">
        <f t="shared" si="55"/>
        <v>0</v>
      </c>
      <c r="Q155" s="72"/>
    </row>
    <row r="156" spans="1:17" ht="34.35" customHeight="1" x14ac:dyDescent="0.2">
      <c r="A156" s="1" t="s">
        <v>224</v>
      </c>
      <c r="B156" s="26" t="s">
        <v>90</v>
      </c>
      <c r="C156" s="26" t="s">
        <v>21</v>
      </c>
      <c r="D156" s="26" t="s">
        <v>223</v>
      </c>
      <c r="E156" s="26" t="s">
        <v>75</v>
      </c>
      <c r="F156" s="26" t="s">
        <v>68</v>
      </c>
      <c r="G156" s="26" t="s">
        <v>70</v>
      </c>
      <c r="H156" s="26" t="s">
        <v>165</v>
      </c>
      <c r="I156" s="26" t="s">
        <v>156</v>
      </c>
      <c r="J156" s="27" t="s">
        <v>85</v>
      </c>
      <c r="K156" s="27" t="s">
        <v>225</v>
      </c>
      <c r="L156" s="27">
        <v>2019</v>
      </c>
      <c r="M156" s="33">
        <v>50500990.049999997</v>
      </c>
      <c r="N156" s="33">
        <v>0</v>
      </c>
      <c r="O156" s="33">
        <v>0</v>
      </c>
      <c r="P156" s="98">
        <f t="shared" si="55"/>
        <v>0</v>
      </c>
      <c r="Q156" s="94"/>
    </row>
    <row r="157" spans="1:17" ht="48.75" customHeight="1" x14ac:dyDescent="0.2">
      <c r="A157" s="22" t="s">
        <v>226</v>
      </c>
      <c r="B157" s="34" t="s">
        <v>90</v>
      </c>
      <c r="C157" s="34" t="s">
        <v>21</v>
      </c>
      <c r="D157" s="34" t="s">
        <v>227</v>
      </c>
      <c r="E157" s="34" t="s">
        <v>0</v>
      </c>
      <c r="F157" s="34" t="s">
        <v>0</v>
      </c>
      <c r="G157" s="34" t="s">
        <v>0</v>
      </c>
      <c r="H157" s="35" t="s">
        <v>0</v>
      </c>
      <c r="I157" s="35" t="s">
        <v>0</v>
      </c>
      <c r="J157" s="35" t="s">
        <v>0</v>
      </c>
      <c r="K157" s="35" t="s">
        <v>0</v>
      </c>
      <c r="L157" s="35" t="s">
        <v>0</v>
      </c>
      <c r="M157" s="21">
        <f>M158</f>
        <v>34013913.039999999</v>
      </c>
      <c r="N157" s="21">
        <f>N158</f>
        <v>4714074.5999999996</v>
      </c>
      <c r="O157" s="21">
        <f>O158</f>
        <v>4714074.5999999996</v>
      </c>
      <c r="P157" s="97">
        <f t="shared" si="55"/>
        <v>0.13859253989555093</v>
      </c>
      <c r="Q157" s="72"/>
    </row>
    <row r="158" spans="1:17" ht="34.35" customHeight="1" x14ac:dyDescent="0.2">
      <c r="A158" s="22" t="s">
        <v>92</v>
      </c>
      <c r="B158" s="34" t="s">
        <v>90</v>
      </c>
      <c r="C158" s="34" t="s">
        <v>21</v>
      </c>
      <c r="D158" s="34" t="s">
        <v>227</v>
      </c>
      <c r="E158" s="34" t="s">
        <v>93</v>
      </c>
      <c r="F158" s="34" t="s">
        <v>0</v>
      </c>
      <c r="G158" s="34" t="s">
        <v>0</v>
      </c>
      <c r="H158" s="35" t="s">
        <v>0</v>
      </c>
      <c r="I158" s="35" t="s">
        <v>0</v>
      </c>
      <c r="J158" s="35" t="s">
        <v>0</v>
      </c>
      <c r="K158" s="35" t="s">
        <v>0</v>
      </c>
      <c r="L158" s="35" t="s">
        <v>0</v>
      </c>
      <c r="M158" s="21">
        <f>M159</f>
        <v>34013913.039999999</v>
      </c>
      <c r="N158" s="21">
        <f t="shared" ref="N158:O158" si="61">N159</f>
        <v>4714074.5999999996</v>
      </c>
      <c r="O158" s="21">
        <f t="shared" si="61"/>
        <v>4714074.5999999996</v>
      </c>
      <c r="P158" s="97">
        <f t="shared" si="55"/>
        <v>0.13859253989555093</v>
      </c>
      <c r="Q158" s="72"/>
    </row>
    <row r="159" spans="1:17" ht="15" customHeight="1" x14ac:dyDescent="0.2">
      <c r="A159" s="36" t="s">
        <v>94</v>
      </c>
      <c r="B159" s="34" t="s">
        <v>90</v>
      </c>
      <c r="C159" s="34" t="s">
        <v>21</v>
      </c>
      <c r="D159" s="34" t="s">
        <v>227</v>
      </c>
      <c r="E159" s="34" t="s">
        <v>93</v>
      </c>
      <c r="F159" s="34" t="s">
        <v>95</v>
      </c>
      <c r="G159" s="34" t="s">
        <v>0</v>
      </c>
      <c r="H159" s="34" t="s">
        <v>0</v>
      </c>
      <c r="I159" s="34" t="s">
        <v>0</v>
      </c>
      <c r="J159" s="34" t="s">
        <v>0</v>
      </c>
      <c r="K159" s="34" t="s">
        <v>0</v>
      </c>
      <c r="L159" s="34" t="s">
        <v>0</v>
      </c>
      <c r="M159" s="21">
        <f>M162</f>
        <v>34013913.039999999</v>
      </c>
      <c r="N159" s="21">
        <f t="shared" ref="N159:O159" si="62">N162</f>
        <v>4714074.5999999996</v>
      </c>
      <c r="O159" s="21">
        <f t="shared" si="62"/>
        <v>4714074.5999999996</v>
      </c>
      <c r="P159" s="97">
        <f t="shared" si="55"/>
        <v>0.13859253989555093</v>
      </c>
      <c r="Q159" s="72"/>
    </row>
    <row r="160" spans="1:17" ht="15" customHeight="1" x14ac:dyDescent="0.2">
      <c r="A160" s="36" t="s">
        <v>96</v>
      </c>
      <c r="B160" s="34" t="s">
        <v>90</v>
      </c>
      <c r="C160" s="34" t="s">
        <v>21</v>
      </c>
      <c r="D160" s="34" t="s">
        <v>227</v>
      </c>
      <c r="E160" s="34" t="s">
        <v>93</v>
      </c>
      <c r="F160" s="34" t="s">
        <v>95</v>
      </c>
      <c r="G160" s="34" t="s">
        <v>32</v>
      </c>
      <c r="H160" s="34" t="s">
        <v>0</v>
      </c>
      <c r="I160" s="34" t="s">
        <v>0</v>
      </c>
      <c r="J160" s="34" t="s">
        <v>0</v>
      </c>
      <c r="K160" s="34" t="s">
        <v>0</v>
      </c>
      <c r="L160" s="34" t="s">
        <v>0</v>
      </c>
      <c r="M160" s="21">
        <f>M162</f>
        <v>34013913.039999999</v>
      </c>
      <c r="N160" s="21">
        <f t="shared" ref="N160:O160" si="63">N162</f>
        <v>4714074.5999999996</v>
      </c>
      <c r="O160" s="21">
        <f t="shared" si="63"/>
        <v>4714074.5999999996</v>
      </c>
      <c r="P160" s="97">
        <f t="shared" si="55"/>
        <v>0.13859253989555093</v>
      </c>
      <c r="Q160" s="72"/>
    </row>
    <row r="161" spans="1:17" ht="18" customHeight="1" x14ac:dyDescent="0.2">
      <c r="A161" s="22" t="s">
        <v>102</v>
      </c>
      <c r="B161" s="34" t="s">
        <v>90</v>
      </c>
      <c r="C161" s="34" t="s">
        <v>21</v>
      </c>
      <c r="D161" s="34" t="s">
        <v>227</v>
      </c>
      <c r="E161" s="34" t="s">
        <v>93</v>
      </c>
      <c r="F161" s="34" t="s">
        <v>95</v>
      </c>
      <c r="G161" s="34" t="s">
        <v>32</v>
      </c>
      <c r="H161" s="34" t="s">
        <v>302</v>
      </c>
      <c r="I161" s="35" t="s">
        <v>0</v>
      </c>
      <c r="J161" s="35" t="s">
        <v>0</v>
      </c>
      <c r="K161" s="35" t="s">
        <v>0</v>
      </c>
      <c r="L161" s="35" t="s">
        <v>0</v>
      </c>
      <c r="M161" s="21">
        <f>M162</f>
        <v>34013913.039999999</v>
      </c>
      <c r="N161" s="21">
        <f t="shared" ref="N161:O161" si="64">N162</f>
        <v>4714074.5999999996</v>
      </c>
      <c r="O161" s="21">
        <f t="shared" si="64"/>
        <v>4714074.5999999996</v>
      </c>
      <c r="P161" s="97">
        <f t="shared" si="55"/>
        <v>0.13859253989555093</v>
      </c>
      <c r="Q161" s="72"/>
    </row>
    <row r="162" spans="1:17" ht="48.75" customHeight="1" x14ac:dyDescent="0.2">
      <c r="A162" s="22" t="s">
        <v>307</v>
      </c>
      <c r="B162" s="34" t="s">
        <v>90</v>
      </c>
      <c r="C162" s="34" t="s">
        <v>21</v>
      </c>
      <c r="D162" s="34" t="s">
        <v>227</v>
      </c>
      <c r="E162" s="34" t="s">
        <v>93</v>
      </c>
      <c r="F162" s="34" t="s">
        <v>95</v>
      </c>
      <c r="G162" s="34" t="s">
        <v>32</v>
      </c>
      <c r="H162" s="34" t="s">
        <v>302</v>
      </c>
      <c r="I162" s="34" t="s">
        <v>156</v>
      </c>
      <c r="J162" s="34" t="s">
        <v>0</v>
      </c>
      <c r="K162" s="34" t="s">
        <v>0</v>
      </c>
      <c r="L162" s="34" t="s">
        <v>0</v>
      </c>
      <c r="M162" s="21">
        <f>M163</f>
        <v>34013913.039999999</v>
      </c>
      <c r="N162" s="21">
        <f t="shared" ref="N162:O162" si="65">N163</f>
        <v>4714074.5999999996</v>
      </c>
      <c r="O162" s="21">
        <f t="shared" si="65"/>
        <v>4714074.5999999996</v>
      </c>
      <c r="P162" s="97">
        <f t="shared" si="55"/>
        <v>0.13859253989555093</v>
      </c>
      <c r="Q162" s="72"/>
    </row>
    <row r="163" spans="1:17" ht="31.5" customHeight="1" x14ac:dyDescent="0.2">
      <c r="A163" s="22" t="s">
        <v>292</v>
      </c>
      <c r="B163" s="23" t="s">
        <v>0</v>
      </c>
      <c r="C163" s="23" t="s">
        <v>0</v>
      </c>
      <c r="D163" s="23" t="s">
        <v>0</v>
      </c>
      <c r="E163" s="23" t="s">
        <v>0</v>
      </c>
      <c r="F163" s="23" t="s">
        <v>0</v>
      </c>
      <c r="G163" s="23" t="s">
        <v>0</v>
      </c>
      <c r="H163" s="23" t="s">
        <v>0</v>
      </c>
      <c r="I163" s="23" t="s">
        <v>0</v>
      </c>
      <c r="J163" s="23" t="s">
        <v>0</v>
      </c>
      <c r="K163" s="23" t="s">
        <v>0</v>
      </c>
      <c r="L163" s="23" t="s">
        <v>0</v>
      </c>
      <c r="M163" s="21">
        <f>M164+M165</f>
        <v>34013913.039999999</v>
      </c>
      <c r="N163" s="21">
        <f>N164+N165</f>
        <v>4714074.5999999996</v>
      </c>
      <c r="O163" s="21">
        <f>O164+O165</f>
        <v>4714074.5999999996</v>
      </c>
      <c r="P163" s="97">
        <f t="shared" si="55"/>
        <v>0.13859253989555093</v>
      </c>
      <c r="Q163" s="72"/>
    </row>
    <row r="164" spans="1:17" ht="47.25" x14ac:dyDescent="0.2">
      <c r="A164" s="1" t="s">
        <v>228</v>
      </c>
      <c r="B164" s="26" t="s">
        <v>90</v>
      </c>
      <c r="C164" s="26" t="s">
        <v>21</v>
      </c>
      <c r="D164" s="26" t="s">
        <v>227</v>
      </c>
      <c r="E164" s="26" t="s">
        <v>93</v>
      </c>
      <c r="F164" s="26" t="s">
        <v>95</v>
      </c>
      <c r="G164" s="26" t="s">
        <v>32</v>
      </c>
      <c r="H164" s="26" t="s">
        <v>302</v>
      </c>
      <c r="I164" s="26" t="s">
        <v>156</v>
      </c>
      <c r="J164" s="27" t="s">
        <v>229</v>
      </c>
      <c r="K164" s="27" t="s">
        <v>230</v>
      </c>
      <c r="L164" s="27">
        <v>2018</v>
      </c>
      <c r="M164" s="33">
        <v>4772509.78</v>
      </c>
      <c r="N164" s="33">
        <v>4714074.5999999996</v>
      </c>
      <c r="O164" s="33">
        <v>4714074.5999999996</v>
      </c>
      <c r="P164" s="98">
        <f t="shared" si="55"/>
        <v>0.98775588051283147</v>
      </c>
      <c r="Q164" s="94"/>
    </row>
    <row r="165" spans="1:17" ht="63" x14ac:dyDescent="0.2">
      <c r="A165" s="1" t="s">
        <v>231</v>
      </c>
      <c r="B165" s="26" t="s">
        <v>90</v>
      </c>
      <c r="C165" s="26" t="s">
        <v>21</v>
      </c>
      <c r="D165" s="26" t="s">
        <v>227</v>
      </c>
      <c r="E165" s="26" t="s">
        <v>93</v>
      </c>
      <c r="F165" s="26" t="s">
        <v>95</v>
      </c>
      <c r="G165" s="26" t="s">
        <v>32</v>
      </c>
      <c r="H165" s="26" t="s">
        <v>302</v>
      </c>
      <c r="I165" s="26" t="s">
        <v>156</v>
      </c>
      <c r="J165" s="27" t="s">
        <v>229</v>
      </c>
      <c r="K165" s="27" t="s">
        <v>232</v>
      </c>
      <c r="L165" s="27">
        <v>2018</v>
      </c>
      <c r="M165" s="33">
        <v>29241403.260000002</v>
      </c>
      <c r="N165" s="33">
        <v>0</v>
      </c>
      <c r="O165" s="33">
        <v>0</v>
      </c>
      <c r="P165" s="98">
        <f t="shared" si="55"/>
        <v>0</v>
      </c>
      <c r="Q165" s="94"/>
    </row>
    <row r="166" spans="1:17" ht="78.75" x14ac:dyDescent="0.2">
      <c r="A166" s="22" t="s">
        <v>98</v>
      </c>
      <c r="B166" s="34" t="s">
        <v>90</v>
      </c>
      <c r="C166" s="34" t="s">
        <v>21</v>
      </c>
      <c r="D166" s="34" t="s">
        <v>99</v>
      </c>
      <c r="E166" s="34" t="s">
        <v>0</v>
      </c>
      <c r="F166" s="34" t="s">
        <v>0</v>
      </c>
      <c r="G166" s="34" t="s">
        <v>0</v>
      </c>
      <c r="H166" s="35" t="s">
        <v>0</v>
      </c>
      <c r="I166" s="35" t="s">
        <v>0</v>
      </c>
      <c r="J166" s="35" t="s">
        <v>0</v>
      </c>
      <c r="K166" s="35" t="s">
        <v>0</v>
      </c>
      <c r="L166" s="35" t="s">
        <v>0</v>
      </c>
      <c r="M166" s="21">
        <f>M167</f>
        <v>146214868</v>
      </c>
      <c r="N166" s="21">
        <f t="shared" ref="N166:O167" si="66">N167</f>
        <v>94773844.260000005</v>
      </c>
      <c r="O166" s="21">
        <f t="shared" si="66"/>
        <v>94766951.099999994</v>
      </c>
      <c r="P166" s="97">
        <f t="shared" si="55"/>
        <v>0.64813484699791268</v>
      </c>
      <c r="Q166" s="72"/>
    </row>
    <row r="167" spans="1:17" ht="17.25" customHeight="1" x14ac:dyDescent="0.2">
      <c r="A167" s="22" t="s">
        <v>305</v>
      </c>
      <c r="B167" s="34" t="s">
        <v>90</v>
      </c>
      <c r="C167" s="34" t="s">
        <v>21</v>
      </c>
      <c r="D167" s="34" t="s">
        <v>99</v>
      </c>
      <c r="E167" s="34" t="s">
        <v>75</v>
      </c>
      <c r="F167" s="34" t="s">
        <v>0</v>
      </c>
      <c r="G167" s="34" t="s">
        <v>0</v>
      </c>
      <c r="H167" s="35" t="s">
        <v>0</v>
      </c>
      <c r="I167" s="35" t="s">
        <v>0</v>
      </c>
      <c r="J167" s="35" t="s">
        <v>0</v>
      </c>
      <c r="K167" s="35" t="s">
        <v>0</v>
      </c>
      <c r="L167" s="35" t="s">
        <v>0</v>
      </c>
      <c r="M167" s="21">
        <f>M168</f>
        <v>146214868</v>
      </c>
      <c r="N167" s="21">
        <f t="shared" si="66"/>
        <v>94773844.260000005</v>
      </c>
      <c r="O167" s="21">
        <f t="shared" si="66"/>
        <v>94766951.099999994</v>
      </c>
      <c r="P167" s="97">
        <f t="shared" si="55"/>
        <v>0.64813484699791268</v>
      </c>
      <c r="Q167" s="72"/>
    </row>
    <row r="168" spans="1:17" ht="15" customHeight="1" x14ac:dyDescent="0.2">
      <c r="A168" s="36" t="s">
        <v>94</v>
      </c>
      <c r="B168" s="34" t="s">
        <v>90</v>
      </c>
      <c r="C168" s="34" t="s">
        <v>21</v>
      </c>
      <c r="D168" s="34" t="s">
        <v>99</v>
      </c>
      <c r="E168" s="34" t="s">
        <v>75</v>
      </c>
      <c r="F168" s="34" t="s">
        <v>95</v>
      </c>
      <c r="G168" s="34" t="s">
        <v>0</v>
      </c>
      <c r="H168" s="34" t="s">
        <v>0</v>
      </c>
      <c r="I168" s="34" t="s">
        <v>0</v>
      </c>
      <c r="J168" s="34" t="s">
        <v>0</v>
      </c>
      <c r="K168" s="34" t="s">
        <v>0</v>
      </c>
      <c r="L168" s="34" t="s">
        <v>0</v>
      </c>
      <c r="M168" s="21">
        <f>M170</f>
        <v>146214868</v>
      </c>
      <c r="N168" s="21">
        <f t="shared" ref="N168:O168" si="67">N170</f>
        <v>94773844.260000005</v>
      </c>
      <c r="O168" s="21">
        <f t="shared" si="67"/>
        <v>94766951.099999994</v>
      </c>
      <c r="P168" s="97">
        <f t="shared" si="55"/>
        <v>0.64813484699791268</v>
      </c>
      <c r="Q168" s="72"/>
    </row>
    <row r="169" spans="1:17" ht="19.5" customHeight="1" x14ac:dyDescent="0.2">
      <c r="A169" s="36" t="s">
        <v>100</v>
      </c>
      <c r="B169" s="34" t="s">
        <v>90</v>
      </c>
      <c r="C169" s="34" t="s">
        <v>21</v>
      </c>
      <c r="D169" s="34" t="s">
        <v>99</v>
      </c>
      <c r="E169" s="34" t="s">
        <v>75</v>
      </c>
      <c r="F169" s="34" t="s">
        <v>95</v>
      </c>
      <c r="G169" s="34" t="s">
        <v>101</v>
      </c>
      <c r="H169" s="34" t="s">
        <v>0</v>
      </c>
      <c r="I169" s="34" t="s">
        <v>0</v>
      </c>
      <c r="J169" s="34" t="s">
        <v>0</v>
      </c>
      <c r="K169" s="34" t="s">
        <v>0</v>
      </c>
      <c r="L169" s="34" t="s">
        <v>0</v>
      </c>
      <c r="M169" s="21">
        <f>M170</f>
        <v>146214868</v>
      </c>
      <c r="N169" s="21">
        <f t="shared" ref="N169:O169" si="68">N170</f>
        <v>94773844.260000005</v>
      </c>
      <c r="O169" s="21">
        <f t="shared" si="68"/>
        <v>94766951.099999994</v>
      </c>
      <c r="P169" s="97">
        <f t="shared" si="55"/>
        <v>0.64813484699791268</v>
      </c>
      <c r="Q169" s="72"/>
    </row>
    <row r="170" spans="1:17" ht="15.75" x14ac:dyDescent="0.2">
      <c r="A170" s="22" t="s">
        <v>102</v>
      </c>
      <c r="B170" s="34" t="s">
        <v>90</v>
      </c>
      <c r="C170" s="34" t="s">
        <v>21</v>
      </c>
      <c r="D170" s="34" t="s">
        <v>99</v>
      </c>
      <c r="E170" s="34" t="s">
        <v>75</v>
      </c>
      <c r="F170" s="34" t="s">
        <v>95</v>
      </c>
      <c r="G170" s="34" t="s">
        <v>101</v>
      </c>
      <c r="H170" s="34" t="s">
        <v>302</v>
      </c>
      <c r="I170" s="35" t="s">
        <v>0</v>
      </c>
      <c r="J170" s="35" t="s">
        <v>0</v>
      </c>
      <c r="K170" s="35" t="s">
        <v>0</v>
      </c>
      <c r="L170" s="35" t="s">
        <v>0</v>
      </c>
      <c r="M170" s="21">
        <f>M171</f>
        <v>146214868</v>
      </c>
      <c r="N170" s="21">
        <f t="shared" ref="N170:O170" si="69">N171</f>
        <v>94773844.260000005</v>
      </c>
      <c r="O170" s="21">
        <f t="shared" si="69"/>
        <v>94766951.099999994</v>
      </c>
      <c r="P170" s="97">
        <f t="shared" si="55"/>
        <v>0.64813484699791268</v>
      </c>
      <c r="Q170" s="72"/>
    </row>
    <row r="171" spans="1:17" ht="45" customHeight="1" x14ac:dyDescent="0.2">
      <c r="A171" s="22" t="s">
        <v>307</v>
      </c>
      <c r="B171" s="34" t="s">
        <v>90</v>
      </c>
      <c r="C171" s="34" t="s">
        <v>21</v>
      </c>
      <c r="D171" s="34" t="s">
        <v>99</v>
      </c>
      <c r="E171" s="34" t="s">
        <v>75</v>
      </c>
      <c r="F171" s="34" t="s">
        <v>95</v>
      </c>
      <c r="G171" s="34" t="s">
        <v>101</v>
      </c>
      <c r="H171" s="34" t="s">
        <v>302</v>
      </c>
      <c r="I171" s="34" t="s">
        <v>156</v>
      </c>
      <c r="J171" s="34" t="s">
        <v>0</v>
      </c>
      <c r="K171" s="34" t="s">
        <v>0</v>
      </c>
      <c r="L171" s="34" t="s">
        <v>0</v>
      </c>
      <c r="M171" s="21">
        <f>M172+M174+M176+M178+M180+M182</f>
        <v>146214868</v>
      </c>
      <c r="N171" s="21">
        <f t="shared" ref="N171:O171" si="70">N172+N174+N176+N178+N180+N182</f>
        <v>94773844.260000005</v>
      </c>
      <c r="O171" s="21">
        <f t="shared" si="70"/>
        <v>94766951.099999994</v>
      </c>
      <c r="P171" s="97">
        <f t="shared" si="55"/>
        <v>0.64813484699791268</v>
      </c>
      <c r="Q171" s="72"/>
    </row>
    <row r="172" spans="1:17" ht="15" customHeight="1" x14ac:dyDescent="0.2">
      <c r="A172" s="22" t="s">
        <v>173</v>
      </c>
      <c r="B172" s="23" t="s">
        <v>0</v>
      </c>
      <c r="C172" s="23" t="s">
        <v>0</v>
      </c>
      <c r="D172" s="23" t="s">
        <v>0</v>
      </c>
      <c r="E172" s="23" t="s">
        <v>0</v>
      </c>
      <c r="F172" s="23" t="s">
        <v>0</v>
      </c>
      <c r="G172" s="23" t="s">
        <v>0</v>
      </c>
      <c r="H172" s="23" t="s">
        <v>0</v>
      </c>
      <c r="I172" s="23" t="s">
        <v>0</v>
      </c>
      <c r="J172" s="23" t="s">
        <v>0</v>
      </c>
      <c r="K172" s="23" t="s">
        <v>0</v>
      </c>
      <c r="L172" s="23" t="s">
        <v>0</v>
      </c>
      <c r="M172" s="21">
        <f>M173</f>
        <v>11411068</v>
      </c>
      <c r="N172" s="21">
        <f>N173</f>
        <v>10709333.949999999</v>
      </c>
      <c r="O172" s="21">
        <f>O173</f>
        <v>10709333.949999999</v>
      </c>
      <c r="P172" s="97">
        <f t="shared" si="55"/>
        <v>0.93850408655876905</v>
      </c>
      <c r="Q172" s="72"/>
    </row>
    <row r="173" spans="1:17" ht="63.75" customHeight="1" x14ac:dyDescent="0.2">
      <c r="A173" s="1" t="s">
        <v>233</v>
      </c>
      <c r="B173" s="26" t="s">
        <v>90</v>
      </c>
      <c r="C173" s="26" t="s">
        <v>21</v>
      </c>
      <c r="D173" s="26" t="s">
        <v>99</v>
      </c>
      <c r="E173" s="26" t="s">
        <v>75</v>
      </c>
      <c r="F173" s="26" t="s">
        <v>95</v>
      </c>
      <c r="G173" s="26" t="s">
        <v>101</v>
      </c>
      <c r="H173" s="26" t="s">
        <v>302</v>
      </c>
      <c r="I173" s="26" t="s">
        <v>156</v>
      </c>
      <c r="J173" s="27" t="s">
        <v>104</v>
      </c>
      <c r="K173" s="27">
        <v>1.2</v>
      </c>
      <c r="L173" s="27">
        <v>2018</v>
      </c>
      <c r="M173" s="33">
        <v>11411068</v>
      </c>
      <c r="N173" s="33">
        <v>10709333.949999999</v>
      </c>
      <c r="O173" s="33">
        <v>10709333.949999999</v>
      </c>
      <c r="P173" s="98">
        <f t="shared" si="55"/>
        <v>0.93850408655876905</v>
      </c>
      <c r="Q173" s="94"/>
    </row>
    <row r="174" spans="1:17" ht="18.75" customHeight="1" x14ac:dyDescent="0.2">
      <c r="A174" s="22" t="s">
        <v>234</v>
      </c>
      <c r="B174" s="23" t="s">
        <v>0</v>
      </c>
      <c r="C174" s="23" t="s">
        <v>0</v>
      </c>
      <c r="D174" s="23" t="s">
        <v>0</v>
      </c>
      <c r="E174" s="23" t="s">
        <v>0</v>
      </c>
      <c r="F174" s="23" t="s">
        <v>0</v>
      </c>
      <c r="G174" s="23" t="s">
        <v>0</v>
      </c>
      <c r="H174" s="23" t="s">
        <v>0</v>
      </c>
      <c r="I174" s="23" t="s">
        <v>0</v>
      </c>
      <c r="J174" s="23" t="s">
        <v>0</v>
      </c>
      <c r="K174" s="23" t="s">
        <v>0</v>
      </c>
      <c r="L174" s="23" t="s">
        <v>0</v>
      </c>
      <c r="M174" s="21">
        <f>M175</f>
        <v>13408372</v>
      </c>
      <c r="N174" s="21">
        <f>N175</f>
        <v>5407142.4400000004</v>
      </c>
      <c r="O174" s="21">
        <f>O175</f>
        <v>5400249.29</v>
      </c>
      <c r="P174" s="97">
        <f t="shared" si="55"/>
        <v>0.40275204849626783</v>
      </c>
      <c r="Q174" s="72"/>
    </row>
    <row r="175" spans="1:17" ht="63.75" customHeight="1" x14ac:dyDescent="0.2">
      <c r="A175" s="1" t="s">
        <v>235</v>
      </c>
      <c r="B175" s="26" t="s">
        <v>90</v>
      </c>
      <c r="C175" s="26" t="s">
        <v>21</v>
      </c>
      <c r="D175" s="26" t="s">
        <v>99</v>
      </c>
      <c r="E175" s="26" t="s">
        <v>75</v>
      </c>
      <c r="F175" s="26" t="s">
        <v>95</v>
      </c>
      <c r="G175" s="26" t="s">
        <v>101</v>
      </c>
      <c r="H175" s="26" t="s">
        <v>302</v>
      </c>
      <c r="I175" s="26" t="s">
        <v>156</v>
      </c>
      <c r="J175" s="27" t="s">
        <v>104</v>
      </c>
      <c r="K175" s="27">
        <v>1.155</v>
      </c>
      <c r="L175" s="27">
        <v>2018</v>
      </c>
      <c r="M175" s="33">
        <v>13408372</v>
      </c>
      <c r="N175" s="33">
        <v>5407142.4400000004</v>
      </c>
      <c r="O175" s="33">
        <v>5400249.29</v>
      </c>
      <c r="P175" s="98">
        <f t="shared" si="55"/>
        <v>0.40275204849626783</v>
      </c>
      <c r="Q175" s="94"/>
    </row>
    <row r="176" spans="1:17" ht="15" customHeight="1" x14ac:dyDescent="0.2">
      <c r="A176" s="22" t="s">
        <v>236</v>
      </c>
      <c r="B176" s="23" t="s">
        <v>0</v>
      </c>
      <c r="C176" s="23" t="s">
        <v>0</v>
      </c>
      <c r="D176" s="23" t="s">
        <v>0</v>
      </c>
      <c r="E176" s="23" t="s">
        <v>0</v>
      </c>
      <c r="F176" s="23" t="s">
        <v>0</v>
      </c>
      <c r="G176" s="23" t="s">
        <v>0</v>
      </c>
      <c r="H176" s="23" t="s">
        <v>0</v>
      </c>
      <c r="I176" s="23" t="s">
        <v>0</v>
      </c>
      <c r="J176" s="23" t="s">
        <v>0</v>
      </c>
      <c r="K176" s="23" t="s">
        <v>0</v>
      </c>
      <c r="L176" s="23" t="s">
        <v>0</v>
      </c>
      <c r="M176" s="21">
        <f>M177</f>
        <v>12654536</v>
      </c>
      <c r="N176" s="21">
        <f>N177</f>
        <v>0</v>
      </c>
      <c r="O176" s="21">
        <f>O177</f>
        <v>0</v>
      </c>
      <c r="P176" s="97">
        <f t="shared" si="55"/>
        <v>0</v>
      </c>
      <c r="Q176" s="72"/>
    </row>
    <row r="177" spans="1:17" ht="66.75" customHeight="1" x14ac:dyDescent="0.2">
      <c r="A177" s="1" t="s">
        <v>237</v>
      </c>
      <c r="B177" s="26" t="s">
        <v>90</v>
      </c>
      <c r="C177" s="26" t="s">
        <v>21</v>
      </c>
      <c r="D177" s="26" t="s">
        <v>99</v>
      </c>
      <c r="E177" s="26" t="s">
        <v>75</v>
      </c>
      <c r="F177" s="26" t="s">
        <v>95</v>
      </c>
      <c r="G177" s="26" t="s">
        <v>101</v>
      </c>
      <c r="H177" s="26" t="s">
        <v>302</v>
      </c>
      <c r="I177" s="26" t="s">
        <v>156</v>
      </c>
      <c r="J177" s="27" t="s">
        <v>104</v>
      </c>
      <c r="K177" s="27">
        <v>0.88800000000000001</v>
      </c>
      <c r="L177" s="27">
        <v>2018</v>
      </c>
      <c r="M177" s="33">
        <v>12654536</v>
      </c>
      <c r="N177" s="33">
        <v>0</v>
      </c>
      <c r="O177" s="33">
        <v>0</v>
      </c>
      <c r="P177" s="98">
        <f t="shared" si="55"/>
        <v>0</v>
      </c>
      <c r="Q177" s="94"/>
    </row>
    <row r="178" spans="1:17" ht="15" customHeight="1" x14ac:dyDescent="0.2">
      <c r="A178" s="22" t="s">
        <v>238</v>
      </c>
      <c r="B178" s="23" t="s">
        <v>0</v>
      </c>
      <c r="C178" s="23" t="s">
        <v>0</v>
      </c>
      <c r="D178" s="23" t="s">
        <v>0</v>
      </c>
      <c r="E178" s="23" t="s">
        <v>0</v>
      </c>
      <c r="F178" s="23" t="s">
        <v>0</v>
      </c>
      <c r="G178" s="23" t="s">
        <v>0</v>
      </c>
      <c r="H178" s="23" t="s">
        <v>0</v>
      </c>
      <c r="I178" s="23" t="s">
        <v>0</v>
      </c>
      <c r="J178" s="23" t="s">
        <v>0</v>
      </c>
      <c r="K178" s="23" t="s">
        <v>0</v>
      </c>
      <c r="L178" s="23" t="s">
        <v>0</v>
      </c>
      <c r="M178" s="21">
        <f>M179</f>
        <v>77019663</v>
      </c>
      <c r="N178" s="21">
        <f>N179</f>
        <v>61757292.979999997</v>
      </c>
      <c r="O178" s="21">
        <f>O179</f>
        <v>61757292.969999999</v>
      </c>
      <c r="P178" s="97">
        <f t="shared" si="55"/>
        <v>0.80183800557527751</v>
      </c>
      <c r="Q178" s="72"/>
    </row>
    <row r="179" spans="1:17" ht="46.5" customHeight="1" x14ac:dyDescent="0.2">
      <c r="A179" s="1" t="s">
        <v>239</v>
      </c>
      <c r="B179" s="26" t="s">
        <v>90</v>
      </c>
      <c r="C179" s="26" t="s">
        <v>21</v>
      </c>
      <c r="D179" s="26" t="s">
        <v>99</v>
      </c>
      <c r="E179" s="26" t="s">
        <v>75</v>
      </c>
      <c r="F179" s="26" t="s">
        <v>95</v>
      </c>
      <c r="G179" s="26" t="s">
        <v>101</v>
      </c>
      <c r="H179" s="26" t="s">
        <v>302</v>
      </c>
      <c r="I179" s="26" t="s">
        <v>156</v>
      </c>
      <c r="J179" s="27" t="s">
        <v>104</v>
      </c>
      <c r="K179" s="27">
        <v>5.0259999999999998</v>
      </c>
      <c r="L179" s="27">
        <v>2018</v>
      </c>
      <c r="M179" s="33">
        <v>77019663</v>
      </c>
      <c r="N179" s="33">
        <v>61757292.979999997</v>
      </c>
      <c r="O179" s="33">
        <v>61757292.969999999</v>
      </c>
      <c r="P179" s="98">
        <f t="shared" si="55"/>
        <v>0.80183800557527751</v>
      </c>
      <c r="Q179" s="94"/>
    </row>
    <row r="180" spans="1:17" ht="15" customHeight="1" x14ac:dyDescent="0.2">
      <c r="A180" s="22" t="s">
        <v>205</v>
      </c>
      <c r="B180" s="23" t="s">
        <v>0</v>
      </c>
      <c r="C180" s="23" t="s">
        <v>0</v>
      </c>
      <c r="D180" s="23" t="s">
        <v>0</v>
      </c>
      <c r="E180" s="23" t="s">
        <v>0</v>
      </c>
      <c r="F180" s="23" t="s">
        <v>0</v>
      </c>
      <c r="G180" s="23" t="s">
        <v>0</v>
      </c>
      <c r="H180" s="23" t="s">
        <v>0</v>
      </c>
      <c r="I180" s="23" t="s">
        <v>0</v>
      </c>
      <c r="J180" s="23" t="s">
        <v>0</v>
      </c>
      <c r="K180" s="23" t="s">
        <v>0</v>
      </c>
      <c r="L180" s="23" t="s">
        <v>0</v>
      </c>
      <c r="M180" s="21">
        <f>M181</f>
        <v>12337336</v>
      </c>
      <c r="N180" s="21">
        <f>N181</f>
        <v>0</v>
      </c>
      <c r="O180" s="21">
        <f>O181</f>
        <v>0</v>
      </c>
      <c r="P180" s="97">
        <f t="shared" si="55"/>
        <v>0</v>
      </c>
      <c r="Q180" s="72"/>
    </row>
    <row r="181" spans="1:17" ht="82.5" customHeight="1" x14ac:dyDescent="0.2">
      <c r="A181" s="1" t="s">
        <v>240</v>
      </c>
      <c r="B181" s="26" t="s">
        <v>90</v>
      </c>
      <c r="C181" s="26" t="s">
        <v>21</v>
      </c>
      <c r="D181" s="26" t="s">
        <v>99</v>
      </c>
      <c r="E181" s="26" t="s">
        <v>75</v>
      </c>
      <c r="F181" s="26" t="s">
        <v>95</v>
      </c>
      <c r="G181" s="26" t="s">
        <v>101</v>
      </c>
      <c r="H181" s="26" t="s">
        <v>302</v>
      </c>
      <c r="I181" s="26" t="s">
        <v>156</v>
      </c>
      <c r="J181" s="27" t="s">
        <v>104</v>
      </c>
      <c r="K181" s="74">
        <v>1.04</v>
      </c>
      <c r="L181" s="27">
        <v>2018</v>
      </c>
      <c r="M181" s="33">
        <v>12337336</v>
      </c>
      <c r="N181" s="33">
        <v>0</v>
      </c>
      <c r="O181" s="33">
        <v>0</v>
      </c>
      <c r="P181" s="98">
        <f t="shared" si="55"/>
        <v>0</v>
      </c>
      <c r="Q181" s="94"/>
    </row>
    <row r="182" spans="1:17" ht="15" customHeight="1" x14ac:dyDescent="0.2">
      <c r="A182" s="22" t="s">
        <v>184</v>
      </c>
      <c r="B182" s="23" t="s">
        <v>0</v>
      </c>
      <c r="C182" s="23" t="s">
        <v>0</v>
      </c>
      <c r="D182" s="23" t="s">
        <v>0</v>
      </c>
      <c r="E182" s="23" t="s">
        <v>0</v>
      </c>
      <c r="F182" s="23" t="s">
        <v>0</v>
      </c>
      <c r="G182" s="23" t="s">
        <v>0</v>
      </c>
      <c r="H182" s="23" t="s">
        <v>0</v>
      </c>
      <c r="I182" s="23" t="s">
        <v>0</v>
      </c>
      <c r="J182" s="23" t="s">
        <v>0</v>
      </c>
      <c r="K182" s="23" t="s">
        <v>0</v>
      </c>
      <c r="L182" s="23" t="s">
        <v>0</v>
      </c>
      <c r="M182" s="21">
        <f>M183</f>
        <v>19383893</v>
      </c>
      <c r="N182" s="21">
        <f>N183</f>
        <v>16900074.890000001</v>
      </c>
      <c r="O182" s="21">
        <f>O183</f>
        <v>16900074.890000001</v>
      </c>
      <c r="P182" s="97">
        <f t="shared" si="55"/>
        <v>0.87186175088770868</v>
      </c>
      <c r="Q182" s="72"/>
    </row>
    <row r="183" spans="1:17" ht="47.25" customHeight="1" x14ac:dyDescent="0.2">
      <c r="A183" s="1" t="s">
        <v>241</v>
      </c>
      <c r="B183" s="26" t="s">
        <v>90</v>
      </c>
      <c r="C183" s="26" t="s">
        <v>21</v>
      </c>
      <c r="D183" s="26" t="s">
        <v>99</v>
      </c>
      <c r="E183" s="26" t="s">
        <v>75</v>
      </c>
      <c r="F183" s="26" t="s">
        <v>95</v>
      </c>
      <c r="G183" s="26" t="s">
        <v>101</v>
      </c>
      <c r="H183" s="26" t="s">
        <v>302</v>
      </c>
      <c r="I183" s="26" t="s">
        <v>156</v>
      </c>
      <c r="J183" s="27" t="s">
        <v>104</v>
      </c>
      <c r="K183" s="27">
        <v>1.415</v>
      </c>
      <c r="L183" s="27">
        <v>2018</v>
      </c>
      <c r="M183" s="33">
        <v>19383893</v>
      </c>
      <c r="N183" s="33">
        <v>16900074.890000001</v>
      </c>
      <c r="O183" s="33">
        <v>16900074.890000001</v>
      </c>
      <c r="P183" s="98">
        <f t="shared" si="55"/>
        <v>0.87186175088770868</v>
      </c>
      <c r="Q183" s="94"/>
    </row>
    <row r="184" spans="1:17" ht="64.5" customHeight="1" x14ac:dyDescent="0.2">
      <c r="A184" s="22" t="s">
        <v>108</v>
      </c>
      <c r="B184" s="34" t="s">
        <v>109</v>
      </c>
      <c r="C184" s="34" t="s">
        <v>0</v>
      </c>
      <c r="D184" s="34" t="s">
        <v>0</v>
      </c>
      <c r="E184" s="34" t="s">
        <v>0</v>
      </c>
      <c r="F184" s="34" t="s">
        <v>0</v>
      </c>
      <c r="G184" s="34" t="s">
        <v>0</v>
      </c>
      <c r="H184" s="35" t="s">
        <v>0</v>
      </c>
      <c r="I184" s="35" t="s">
        <v>0</v>
      </c>
      <c r="J184" s="35" t="s">
        <v>0</v>
      </c>
      <c r="K184" s="35" t="s">
        <v>0</v>
      </c>
      <c r="L184" s="35" t="s">
        <v>0</v>
      </c>
      <c r="M184" s="21">
        <f>M185+M200+M270</f>
        <v>660097727.8499999</v>
      </c>
      <c r="N184" s="21">
        <f>N185+N200+N270</f>
        <v>117008220.13</v>
      </c>
      <c r="O184" s="21">
        <f>O185+O200+O270</f>
        <v>116984008.57999998</v>
      </c>
      <c r="P184" s="97">
        <f t="shared" si="55"/>
        <v>0.17722225610596759</v>
      </c>
      <c r="Q184" s="72"/>
    </row>
    <row r="185" spans="1:17" ht="81" customHeight="1" x14ac:dyDescent="0.2">
      <c r="A185" s="22" t="s">
        <v>242</v>
      </c>
      <c r="B185" s="34" t="s">
        <v>109</v>
      </c>
      <c r="C185" s="34" t="s">
        <v>13</v>
      </c>
      <c r="D185" s="34" t="s">
        <v>0</v>
      </c>
      <c r="E185" s="34" t="s">
        <v>0</v>
      </c>
      <c r="F185" s="34" t="s">
        <v>0</v>
      </c>
      <c r="G185" s="34" t="s">
        <v>0</v>
      </c>
      <c r="H185" s="35" t="s">
        <v>0</v>
      </c>
      <c r="I185" s="35" t="s">
        <v>0</v>
      </c>
      <c r="J185" s="35" t="s">
        <v>0</v>
      </c>
      <c r="K185" s="35" t="s">
        <v>0</v>
      </c>
      <c r="L185" s="35" t="s">
        <v>0</v>
      </c>
      <c r="M185" s="21">
        <f t="shared" ref="M185:O190" si="71">M186</f>
        <v>19304136.149999999</v>
      </c>
      <c r="N185" s="21">
        <f t="shared" si="71"/>
        <v>12301491.039999999</v>
      </c>
      <c r="O185" s="21">
        <f t="shared" si="71"/>
        <v>12301491.039999999</v>
      </c>
      <c r="P185" s="97">
        <f t="shared" si="55"/>
        <v>0.63724638825653956</v>
      </c>
      <c r="Q185" s="72"/>
    </row>
    <row r="186" spans="1:17" ht="31.5" x14ac:dyDescent="0.2">
      <c r="A186" s="22" t="s">
        <v>297</v>
      </c>
      <c r="B186" s="34" t="s">
        <v>109</v>
      </c>
      <c r="C186" s="34" t="s">
        <v>13</v>
      </c>
      <c r="D186" s="34">
        <v>17</v>
      </c>
      <c r="E186" s="34" t="s">
        <v>0</v>
      </c>
      <c r="F186" s="34" t="s">
        <v>0</v>
      </c>
      <c r="G186" s="34" t="s">
        <v>0</v>
      </c>
      <c r="H186" s="35" t="s">
        <v>0</v>
      </c>
      <c r="I186" s="35" t="s">
        <v>0</v>
      </c>
      <c r="J186" s="35" t="s">
        <v>0</v>
      </c>
      <c r="K186" s="35" t="s">
        <v>0</v>
      </c>
      <c r="L186" s="35" t="s">
        <v>0</v>
      </c>
      <c r="M186" s="21">
        <f t="shared" si="71"/>
        <v>19304136.149999999</v>
      </c>
      <c r="N186" s="21">
        <f t="shared" si="71"/>
        <v>12301491.039999999</v>
      </c>
      <c r="O186" s="21">
        <f t="shared" si="71"/>
        <v>12301491.039999999</v>
      </c>
      <c r="P186" s="97">
        <f t="shared" si="55"/>
        <v>0.63724638825653956</v>
      </c>
      <c r="Q186" s="72"/>
    </row>
    <row r="187" spans="1:17" ht="20.25" customHeight="1" x14ac:dyDescent="0.2">
      <c r="A187" s="22" t="s">
        <v>305</v>
      </c>
      <c r="B187" s="34" t="s">
        <v>109</v>
      </c>
      <c r="C187" s="34" t="s">
        <v>13</v>
      </c>
      <c r="D187" s="34">
        <v>17</v>
      </c>
      <c r="E187" s="34" t="s">
        <v>75</v>
      </c>
      <c r="F187" s="34" t="s">
        <v>0</v>
      </c>
      <c r="G187" s="34" t="s">
        <v>0</v>
      </c>
      <c r="H187" s="35" t="s">
        <v>0</v>
      </c>
      <c r="I187" s="35" t="s">
        <v>0</v>
      </c>
      <c r="J187" s="35" t="s">
        <v>0</v>
      </c>
      <c r="K187" s="35" t="s">
        <v>0</v>
      </c>
      <c r="L187" s="35" t="s">
        <v>0</v>
      </c>
      <c r="M187" s="21">
        <f t="shared" si="71"/>
        <v>19304136.149999999</v>
      </c>
      <c r="N187" s="21">
        <f t="shared" si="71"/>
        <v>12301491.039999999</v>
      </c>
      <c r="O187" s="21">
        <f t="shared" si="71"/>
        <v>12301491.039999999</v>
      </c>
      <c r="P187" s="97">
        <f t="shared" si="55"/>
        <v>0.63724638825653956</v>
      </c>
      <c r="Q187" s="72"/>
    </row>
    <row r="188" spans="1:17" ht="15" customHeight="1" x14ac:dyDescent="0.2">
      <c r="A188" s="36" t="s">
        <v>31</v>
      </c>
      <c r="B188" s="34" t="s">
        <v>109</v>
      </c>
      <c r="C188" s="34" t="s">
        <v>13</v>
      </c>
      <c r="D188" s="34">
        <v>17</v>
      </c>
      <c r="E188" s="34" t="s">
        <v>75</v>
      </c>
      <c r="F188" s="34" t="s">
        <v>32</v>
      </c>
      <c r="G188" s="34" t="s">
        <v>0</v>
      </c>
      <c r="H188" s="34" t="s">
        <v>0</v>
      </c>
      <c r="I188" s="34" t="s">
        <v>0</v>
      </c>
      <c r="J188" s="34" t="s">
        <v>0</v>
      </c>
      <c r="K188" s="34" t="s">
        <v>0</v>
      </c>
      <c r="L188" s="34" t="s">
        <v>0</v>
      </c>
      <c r="M188" s="21">
        <f t="shared" si="71"/>
        <v>19304136.149999999</v>
      </c>
      <c r="N188" s="21">
        <f t="shared" si="71"/>
        <v>12301491.039999999</v>
      </c>
      <c r="O188" s="21">
        <f t="shared" si="71"/>
        <v>12301491.039999999</v>
      </c>
      <c r="P188" s="97">
        <f t="shared" si="55"/>
        <v>0.63724638825653956</v>
      </c>
      <c r="Q188" s="72"/>
    </row>
    <row r="189" spans="1:17" ht="15" customHeight="1" x14ac:dyDescent="0.2">
      <c r="A189" s="36" t="s">
        <v>33</v>
      </c>
      <c r="B189" s="34" t="s">
        <v>109</v>
      </c>
      <c r="C189" s="34" t="s">
        <v>13</v>
      </c>
      <c r="D189" s="34">
        <v>17</v>
      </c>
      <c r="E189" s="34" t="s">
        <v>75</v>
      </c>
      <c r="F189" s="34" t="s">
        <v>32</v>
      </c>
      <c r="G189" s="34" t="s">
        <v>34</v>
      </c>
      <c r="H189" s="34" t="s">
        <v>0</v>
      </c>
      <c r="I189" s="34" t="s">
        <v>0</v>
      </c>
      <c r="J189" s="34" t="s">
        <v>0</v>
      </c>
      <c r="K189" s="34" t="s">
        <v>0</v>
      </c>
      <c r="L189" s="34" t="s">
        <v>0</v>
      </c>
      <c r="M189" s="21">
        <f t="shared" si="71"/>
        <v>19304136.149999999</v>
      </c>
      <c r="N189" s="21">
        <f t="shared" si="71"/>
        <v>12301491.039999999</v>
      </c>
      <c r="O189" s="21">
        <f t="shared" si="71"/>
        <v>12301491.039999999</v>
      </c>
      <c r="P189" s="97">
        <f t="shared" si="55"/>
        <v>0.63724638825653956</v>
      </c>
      <c r="Q189" s="72"/>
    </row>
    <row r="190" spans="1:17" ht="31.5" x14ac:dyDescent="0.2">
      <c r="A190" s="22" t="s">
        <v>164</v>
      </c>
      <c r="B190" s="34" t="s">
        <v>109</v>
      </c>
      <c r="C190" s="34" t="s">
        <v>13</v>
      </c>
      <c r="D190" s="34">
        <v>17</v>
      </c>
      <c r="E190" s="34" t="s">
        <v>75</v>
      </c>
      <c r="F190" s="34" t="s">
        <v>32</v>
      </c>
      <c r="G190" s="34" t="s">
        <v>34</v>
      </c>
      <c r="H190" s="34" t="s">
        <v>165</v>
      </c>
      <c r="I190" s="35" t="s">
        <v>0</v>
      </c>
      <c r="J190" s="35" t="s">
        <v>0</v>
      </c>
      <c r="K190" s="35" t="s">
        <v>0</v>
      </c>
      <c r="L190" s="35" t="s">
        <v>0</v>
      </c>
      <c r="M190" s="21">
        <f t="shared" si="71"/>
        <v>19304136.149999999</v>
      </c>
      <c r="N190" s="21">
        <f t="shared" si="71"/>
        <v>12301491.039999999</v>
      </c>
      <c r="O190" s="21">
        <f t="shared" si="71"/>
        <v>12301491.039999999</v>
      </c>
      <c r="P190" s="97">
        <f t="shared" si="55"/>
        <v>0.63724638825653956</v>
      </c>
      <c r="Q190" s="72"/>
    </row>
    <row r="191" spans="1:17" ht="47.25" customHeight="1" x14ac:dyDescent="0.2">
      <c r="A191" s="22" t="s">
        <v>307</v>
      </c>
      <c r="B191" s="34" t="s">
        <v>109</v>
      </c>
      <c r="C191" s="34" t="s">
        <v>13</v>
      </c>
      <c r="D191" s="34">
        <v>17</v>
      </c>
      <c r="E191" s="34" t="s">
        <v>75</v>
      </c>
      <c r="F191" s="34" t="s">
        <v>32</v>
      </c>
      <c r="G191" s="34" t="s">
        <v>34</v>
      </c>
      <c r="H191" s="34" t="s">
        <v>165</v>
      </c>
      <c r="I191" s="34" t="s">
        <v>156</v>
      </c>
      <c r="J191" s="34" t="s">
        <v>0</v>
      </c>
      <c r="K191" s="34" t="s">
        <v>0</v>
      </c>
      <c r="L191" s="34" t="s">
        <v>0</v>
      </c>
      <c r="M191" s="21">
        <f>M192+M194+M198</f>
        <v>19304136.149999999</v>
      </c>
      <c r="N191" s="21">
        <f>N192+N194+N198</f>
        <v>12301491.039999999</v>
      </c>
      <c r="O191" s="21">
        <f>O192+O194+O198</f>
        <v>12301491.039999999</v>
      </c>
      <c r="P191" s="97">
        <f t="shared" si="55"/>
        <v>0.63724638825653956</v>
      </c>
      <c r="Q191" s="72"/>
    </row>
    <row r="192" spans="1:17" ht="23.25" customHeight="1" x14ac:dyDescent="0.2">
      <c r="A192" s="22" t="s">
        <v>188</v>
      </c>
      <c r="B192" s="23" t="s">
        <v>0</v>
      </c>
      <c r="C192" s="23" t="s">
        <v>0</v>
      </c>
      <c r="D192" s="23" t="s">
        <v>0</v>
      </c>
      <c r="E192" s="23" t="s">
        <v>0</v>
      </c>
      <c r="F192" s="23" t="s">
        <v>0</v>
      </c>
      <c r="G192" s="23" t="s">
        <v>0</v>
      </c>
      <c r="H192" s="23" t="s">
        <v>0</v>
      </c>
      <c r="I192" s="23" t="s">
        <v>0</v>
      </c>
      <c r="J192" s="23" t="s">
        <v>0</v>
      </c>
      <c r="K192" s="23" t="s">
        <v>0</v>
      </c>
      <c r="L192" s="23" t="s">
        <v>0</v>
      </c>
      <c r="M192" s="21">
        <f>M193</f>
        <v>200000</v>
      </c>
      <c r="N192" s="21">
        <f>N193</f>
        <v>0</v>
      </c>
      <c r="O192" s="21">
        <f>O193</f>
        <v>0</v>
      </c>
      <c r="P192" s="97">
        <f t="shared" si="55"/>
        <v>0</v>
      </c>
      <c r="Q192" s="72"/>
    </row>
    <row r="193" spans="1:17" ht="31.5" x14ac:dyDescent="0.2">
      <c r="A193" s="1" t="s">
        <v>343</v>
      </c>
      <c r="B193" s="26" t="s">
        <v>109</v>
      </c>
      <c r="C193" s="26" t="s">
        <v>13</v>
      </c>
      <c r="D193" s="26">
        <v>17</v>
      </c>
      <c r="E193" s="26" t="s">
        <v>75</v>
      </c>
      <c r="F193" s="26" t="s">
        <v>32</v>
      </c>
      <c r="G193" s="26" t="s">
        <v>34</v>
      </c>
      <c r="H193" s="26" t="s">
        <v>165</v>
      </c>
      <c r="I193" s="26" t="s">
        <v>156</v>
      </c>
      <c r="J193" s="27" t="s">
        <v>104</v>
      </c>
      <c r="K193" s="27" t="s">
        <v>243</v>
      </c>
      <c r="L193" s="27">
        <v>2018</v>
      </c>
      <c r="M193" s="33">
        <f>5000000-1111231.15-3688768.85</f>
        <v>200000</v>
      </c>
      <c r="N193" s="33">
        <v>0</v>
      </c>
      <c r="O193" s="33">
        <v>0</v>
      </c>
      <c r="P193" s="98">
        <f t="shared" si="55"/>
        <v>0</v>
      </c>
      <c r="Q193" s="94"/>
    </row>
    <row r="194" spans="1:17" ht="15.75" x14ac:dyDescent="0.2">
      <c r="A194" s="22" t="s">
        <v>244</v>
      </c>
      <c r="B194" s="23" t="s">
        <v>0</v>
      </c>
      <c r="C194" s="23" t="s">
        <v>0</v>
      </c>
      <c r="D194" s="23"/>
      <c r="E194" s="23" t="s">
        <v>0</v>
      </c>
      <c r="F194" s="23" t="s">
        <v>0</v>
      </c>
      <c r="G194" s="23" t="s">
        <v>0</v>
      </c>
      <c r="H194" s="23" t="s">
        <v>0</v>
      </c>
      <c r="I194" s="23" t="s">
        <v>0</v>
      </c>
      <c r="J194" s="23" t="s">
        <v>0</v>
      </c>
      <c r="K194" s="23" t="s">
        <v>0</v>
      </c>
      <c r="L194" s="23" t="s">
        <v>0</v>
      </c>
      <c r="M194" s="21">
        <f>M195+M196+M197</f>
        <v>13001604.050000001</v>
      </c>
      <c r="N194" s="21">
        <f>N195+N196+N197</f>
        <v>7234810.5999999996</v>
      </c>
      <c r="O194" s="21">
        <f>O195+O196+O197</f>
        <v>7234810.5999999996</v>
      </c>
      <c r="P194" s="97">
        <f t="shared" si="55"/>
        <v>0.55645523215268189</v>
      </c>
      <c r="Q194" s="72"/>
    </row>
    <row r="195" spans="1:17" ht="47.25" x14ac:dyDescent="0.2">
      <c r="A195" s="1" t="s">
        <v>348</v>
      </c>
      <c r="B195" s="26" t="s">
        <v>109</v>
      </c>
      <c r="C195" s="26" t="s">
        <v>13</v>
      </c>
      <c r="D195" s="26">
        <v>17</v>
      </c>
      <c r="E195" s="26" t="s">
        <v>75</v>
      </c>
      <c r="F195" s="26" t="s">
        <v>32</v>
      </c>
      <c r="G195" s="26" t="s">
        <v>34</v>
      </c>
      <c r="H195" s="26" t="s">
        <v>165</v>
      </c>
      <c r="I195" s="26" t="s">
        <v>156</v>
      </c>
      <c r="J195" s="27" t="s">
        <v>170</v>
      </c>
      <c r="K195" s="27">
        <v>1</v>
      </c>
      <c r="L195" s="27">
        <v>2018</v>
      </c>
      <c r="M195" s="33">
        <v>4173301.55</v>
      </c>
      <c r="N195" s="33">
        <v>4157107</v>
      </c>
      <c r="O195" s="33">
        <v>4157107</v>
      </c>
      <c r="P195" s="98">
        <f t="shared" si="55"/>
        <v>0.99611948721989674</v>
      </c>
      <c r="Q195" s="94"/>
    </row>
    <row r="196" spans="1:17" ht="44.25" customHeight="1" x14ac:dyDescent="0.2">
      <c r="A196" s="1" t="s">
        <v>350</v>
      </c>
      <c r="B196" s="26" t="s">
        <v>109</v>
      </c>
      <c r="C196" s="26" t="s">
        <v>13</v>
      </c>
      <c r="D196" s="26">
        <v>17</v>
      </c>
      <c r="E196" s="26" t="s">
        <v>75</v>
      </c>
      <c r="F196" s="26" t="s">
        <v>32</v>
      </c>
      <c r="G196" s="26" t="s">
        <v>34</v>
      </c>
      <c r="H196" s="26" t="s">
        <v>165</v>
      </c>
      <c r="I196" s="26" t="s">
        <v>156</v>
      </c>
      <c r="J196" s="27" t="s">
        <v>170</v>
      </c>
      <c r="K196" s="27">
        <v>1</v>
      </c>
      <c r="L196" s="27">
        <v>2018</v>
      </c>
      <c r="M196" s="33">
        <v>4434714</v>
      </c>
      <c r="N196" s="33">
        <v>0</v>
      </c>
      <c r="O196" s="33">
        <v>0</v>
      </c>
      <c r="P196" s="98">
        <f t="shared" si="55"/>
        <v>0</v>
      </c>
      <c r="Q196" s="94"/>
    </row>
    <row r="197" spans="1:17" ht="47.25" x14ac:dyDescent="0.2">
      <c r="A197" s="1" t="s">
        <v>349</v>
      </c>
      <c r="B197" s="26" t="s">
        <v>109</v>
      </c>
      <c r="C197" s="26" t="s">
        <v>13</v>
      </c>
      <c r="D197" s="26">
        <v>17</v>
      </c>
      <c r="E197" s="26" t="s">
        <v>75</v>
      </c>
      <c r="F197" s="26" t="s">
        <v>32</v>
      </c>
      <c r="G197" s="26" t="s">
        <v>34</v>
      </c>
      <c r="H197" s="26" t="s">
        <v>165</v>
      </c>
      <c r="I197" s="26" t="s">
        <v>156</v>
      </c>
      <c r="J197" s="27" t="s">
        <v>170</v>
      </c>
      <c r="K197" s="27">
        <v>1</v>
      </c>
      <c r="L197" s="27">
        <v>2018</v>
      </c>
      <c r="M197" s="33">
        <v>4393588.5</v>
      </c>
      <c r="N197" s="33">
        <v>3077703.6</v>
      </c>
      <c r="O197" s="33">
        <v>3077703.6</v>
      </c>
      <c r="P197" s="98">
        <f t="shared" si="55"/>
        <v>0.70049882914615247</v>
      </c>
      <c r="Q197" s="94"/>
    </row>
    <row r="198" spans="1:17" ht="15" customHeight="1" x14ac:dyDescent="0.2">
      <c r="A198" s="22" t="s">
        <v>192</v>
      </c>
      <c r="B198" s="23" t="s">
        <v>0</v>
      </c>
      <c r="C198" s="23" t="s">
        <v>0</v>
      </c>
      <c r="D198" s="23" t="s">
        <v>0</v>
      </c>
      <c r="E198" s="23" t="s">
        <v>0</v>
      </c>
      <c r="F198" s="23" t="s">
        <v>0</v>
      </c>
      <c r="G198" s="23" t="s">
        <v>0</v>
      </c>
      <c r="H198" s="23" t="s">
        <v>0</v>
      </c>
      <c r="I198" s="23" t="s">
        <v>0</v>
      </c>
      <c r="J198" s="23" t="s">
        <v>0</v>
      </c>
      <c r="K198" s="23" t="s">
        <v>0</v>
      </c>
      <c r="L198" s="23" t="s">
        <v>0</v>
      </c>
      <c r="M198" s="21">
        <f>M199</f>
        <v>6102532.0999999996</v>
      </c>
      <c r="N198" s="21">
        <f>N199</f>
        <v>5066680.4400000004</v>
      </c>
      <c r="O198" s="21">
        <f>O199</f>
        <v>5066680.4400000004</v>
      </c>
      <c r="P198" s="97">
        <f t="shared" si="55"/>
        <v>0.83025871178948829</v>
      </c>
      <c r="Q198" s="72"/>
    </row>
    <row r="199" spans="1:17" ht="47.25" x14ac:dyDescent="0.2">
      <c r="A199" s="1" t="s">
        <v>354</v>
      </c>
      <c r="B199" s="26" t="s">
        <v>109</v>
      </c>
      <c r="C199" s="26" t="s">
        <v>13</v>
      </c>
      <c r="D199" s="26">
        <v>17</v>
      </c>
      <c r="E199" s="26" t="s">
        <v>75</v>
      </c>
      <c r="F199" s="26" t="s">
        <v>32</v>
      </c>
      <c r="G199" s="26" t="s">
        <v>34</v>
      </c>
      <c r="H199" s="26" t="s">
        <v>165</v>
      </c>
      <c r="I199" s="26" t="s">
        <v>156</v>
      </c>
      <c r="J199" s="27" t="s">
        <v>104</v>
      </c>
      <c r="K199" s="27" t="s">
        <v>245</v>
      </c>
      <c r="L199" s="27">
        <v>2018</v>
      </c>
      <c r="M199" s="33">
        <f>5452905+649627.1</f>
        <v>6102532.0999999996</v>
      </c>
      <c r="N199" s="33">
        <v>5066680.4400000004</v>
      </c>
      <c r="O199" s="33">
        <v>5066680.4400000004</v>
      </c>
      <c r="P199" s="98">
        <f t="shared" si="55"/>
        <v>0.83025871178948829</v>
      </c>
      <c r="Q199" s="94"/>
    </row>
    <row r="200" spans="1:17" ht="54" customHeight="1" x14ac:dyDescent="0.2">
      <c r="A200" s="22" t="s">
        <v>110</v>
      </c>
      <c r="B200" s="34" t="s">
        <v>109</v>
      </c>
      <c r="C200" s="34" t="s">
        <v>14</v>
      </c>
      <c r="D200" s="34" t="s">
        <v>0</v>
      </c>
      <c r="E200" s="34" t="s">
        <v>0</v>
      </c>
      <c r="F200" s="34" t="s">
        <v>0</v>
      </c>
      <c r="G200" s="34" t="s">
        <v>0</v>
      </c>
      <c r="H200" s="35" t="s">
        <v>0</v>
      </c>
      <c r="I200" s="35" t="s">
        <v>0</v>
      </c>
      <c r="J200" s="35" t="s">
        <v>0</v>
      </c>
      <c r="K200" s="35" t="s">
        <v>0</v>
      </c>
      <c r="L200" s="35" t="s">
        <v>0</v>
      </c>
      <c r="M200" s="21">
        <f>M201+M215+M247+M262</f>
        <v>458928967.97999996</v>
      </c>
      <c r="N200" s="21">
        <f>N201+N215+N247+N262</f>
        <v>79744683.089999989</v>
      </c>
      <c r="O200" s="21">
        <f>O201+O215+O247+O262</f>
        <v>79720471.539999992</v>
      </c>
      <c r="P200" s="97">
        <f t="shared" si="55"/>
        <v>0.17370982679714869</v>
      </c>
      <c r="Q200" s="72"/>
    </row>
    <row r="201" spans="1:17" ht="30" customHeight="1" x14ac:dyDescent="0.2">
      <c r="A201" s="22" t="s">
        <v>296</v>
      </c>
      <c r="B201" s="34" t="s">
        <v>109</v>
      </c>
      <c r="C201" s="34" t="s">
        <v>14</v>
      </c>
      <c r="D201" s="34" t="s">
        <v>81</v>
      </c>
      <c r="E201" s="34" t="s">
        <v>0</v>
      </c>
      <c r="F201" s="34" t="s">
        <v>0</v>
      </c>
      <c r="G201" s="34" t="s">
        <v>0</v>
      </c>
      <c r="H201" s="35" t="s">
        <v>0</v>
      </c>
      <c r="I201" s="35" t="s">
        <v>0</v>
      </c>
      <c r="J201" s="35" t="s">
        <v>0</v>
      </c>
      <c r="K201" s="35" t="s">
        <v>0</v>
      </c>
      <c r="L201" s="35" t="s">
        <v>0</v>
      </c>
      <c r="M201" s="21">
        <f t="shared" ref="M201:O205" si="72">M202</f>
        <v>1426292.46</v>
      </c>
      <c r="N201" s="21">
        <f t="shared" si="72"/>
        <v>943016.42</v>
      </c>
      <c r="O201" s="21">
        <f t="shared" si="72"/>
        <v>943016.42</v>
      </c>
      <c r="P201" s="97">
        <f t="shared" si="55"/>
        <v>0.6611662379537504</v>
      </c>
      <c r="Q201" s="72"/>
    </row>
    <row r="202" spans="1:17" ht="19.5" customHeight="1" x14ac:dyDescent="0.2">
      <c r="A202" s="22" t="s">
        <v>305</v>
      </c>
      <c r="B202" s="34" t="s">
        <v>109</v>
      </c>
      <c r="C202" s="34" t="s">
        <v>14</v>
      </c>
      <c r="D202" s="34" t="s">
        <v>81</v>
      </c>
      <c r="E202" s="34" t="s">
        <v>75</v>
      </c>
      <c r="F202" s="34" t="s">
        <v>0</v>
      </c>
      <c r="G202" s="34" t="s">
        <v>0</v>
      </c>
      <c r="H202" s="35" t="s">
        <v>0</v>
      </c>
      <c r="I202" s="35" t="s">
        <v>0</v>
      </c>
      <c r="J202" s="35" t="s">
        <v>0</v>
      </c>
      <c r="K202" s="35" t="s">
        <v>0</v>
      </c>
      <c r="L202" s="35" t="s">
        <v>0</v>
      </c>
      <c r="M202" s="21">
        <f t="shared" si="72"/>
        <v>1426292.46</v>
      </c>
      <c r="N202" s="21">
        <f t="shared" si="72"/>
        <v>943016.42</v>
      </c>
      <c r="O202" s="21">
        <f t="shared" si="72"/>
        <v>943016.42</v>
      </c>
      <c r="P202" s="97">
        <f t="shared" si="55"/>
        <v>0.6611662379537504</v>
      </c>
      <c r="Q202" s="72"/>
    </row>
    <row r="203" spans="1:17" ht="15" customHeight="1" x14ac:dyDescent="0.2">
      <c r="A203" s="36" t="s">
        <v>31</v>
      </c>
      <c r="B203" s="34" t="s">
        <v>109</v>
      </c>
      <c r="C203" s="34" t="s">
        <v>14</v>
      </c>
      <c r="D203" s="34" t="s">
        <v>81</v>
      </c>
      <c r="E203" s="34" t="s">
        <v>75</v>
      </c>
      <c r="F203" s="34" t="s">
        <v>32</v>
      </c>
      <c r="G203" s="34" t="s">
        <v>0</v>
      </c>
      <c r="H203" s="34" t="s">
        <v>0</v>
      </c>
      <c r="I203" s="34" t="s">
        <v>0</v>
      </c>
      <c r="J203" s="34" t="s">
        <v>0</v>
      </c>
      <c r="K203" s="34" t="s">
        <v>0</v>
      </c>
      <c r="L203" s="34" t="s">
        <v>0</v>
      </c>
      <c r="M203" s="21">
        <f t="shared" si="72"/>
        <v>1426292.46</v>
      </c>
      <c r="N203" s="21">
        <f t="shared" si="72"/>
        <v>943016.42</v>
      </c>
      <c r="O203" s="21">
        <f t="shared" si="72"/>
        <v>943016.42</v>
      </c>
      <c r="P203" s="97">
        <f t="shared" si="55"/>
        <v>0.6611662379537504</v>
      </c>
      <c r="Q203" s="72"/>
    </row>
    <row r="204" spans="1:17" ht="15" customHeight="1" x14ac:dyDescent="0.2">
      <c r="A204" s="36" t="s">
        <v>33</v>
      </c>
      <c r="B204" s="34" t="s">
        <v>109</v>
      </c>
      <c r="C204" s="34" t="s">
        <v>14</v>
      </c>
      <c r="D204" s="34" t="s">
        <v>81</v>
      </c>
      <c r="E204" s="34" t="s">
        <v>75</v>
      </c>
      <c r="F204" s="34" t="s">
        <v>32</v>
      </c>
      <c r="G204" s="34" t="s">
        <v>34</v>
      </c>
      <c r="H204" s="34" t="s">
        <v>0</v>
      </c>
      <c r="I204" s="34" t="s">
        <v>0</v>
      </c>
      <c r="J204" s="34" t="s">
        <v>0</v>
      </c>
      <c r="K204" s="34" t="s">
        <v>0</v>
      </c>
      <c r="L204" s="34" t="s">
        <v>0</v>
      </c>
      <c r="M204" s="21">
        <f t="shared" si="72"/>
        <v>1426292.46</v>
      </c>
      <c r="N204" s="21">
        <f t="shared" si="72"/>
        <v>943016.42</v>
      </c>
      <c r="O204" s="21">
        <f t="shared" si="72"/>
        <v>943016.42</v>
      </c>
      <c r="P204" s="97">
        <f t="shared" si="55"/>
        <v>0.6611662379537504</v>
      </c>
      <c r="Q204" s="72"/>
    </row>
    <row r="205" spans="1:17" ht="32.25" customHeight="1" x14ac:dyDescent="0.2">
      <c r="A205" s="22" t="s">
        <v>164</v>
      </c>
      <c r="B205" s="34" t="s">
        <v>109</v>
      </c>
      <c r="C205" s="34" t="s">
        <v>14</v>
      </c>
      <c r="D205" s="34" t="s">
        <v>81</v>
      </c>
      <c r="E205" s="34" t="s">
        <v>75</v>
      </c>
      <c r="F205" s="34" t="s">
        <v>32</v>
      </c>
      <c r="G205" s="34" t="s">
        <v>34</v>
      </c>
      <c r="H205" s="34" t="s">
        <v>165</v>
      </c>
      <c r="I205" s="35" t="s">
        <v>0</v>
      </c>
      <c r="J205" s="35" t="s">
        <v>0</v>
      </c>
      <c r="K205" s="35" t="s">
        <v>0</v>
      </c>
      <c r="L205" s="35" t="s">
        <v>0</v>
      </c>
      <c r="M205" s="21">
        <f t="shared" si="72"/>
        <v>1426292.46</v>
      </c>
      <c r="N205" s="21">
        <f t="shared" si="72"/>
        <v>943016.42</v>
      </c>
      <c r="O205" s="21">
        <f t="shared" si="72"/>
        <v>943016.42</v>
      </c>
      <c r="P205" s="97">
        <f t="shared" si="55"/>
        <v>0.6611662379537504</v>
      </c>
      <c r="Q205" s="72"/>
    </row>
    <row r="206" spans="1:17" ht="42.75" customHeight="1" x14ac:dyDescent="0.2">
      <c r="A206" s="22" t="s">
        <v>307</v>
      </c>
      <c r="B206" s="34" t="s">
        <v>109</v>
      </c>
      <c r="C206" s="34" t="s">
        <v>14</v>
      </c>
      <c r="D206" s="34" t="s">
        <v>81</v>
      </c>
      <c r="E206" s="34" t="s">
        <v>75</v>
      </c>
      <c r="F206" s="34" t="s">
        <v>32</v>
      </c>
      <c r="G206" s="34" t="s">
        <v>34</v>
      </c>
      <c r="H206" s="34" t="s">
        <v>165</v>
      </c>
      <c r="I206" s="34" t="s">
        <v>156</v>
      </c>
      <c r="J206" s="34" t="s">
        <v>0</v>
      </c>
      <c r="K206" s="34"/>
      <c r="L206" s="34" t="s">
        <v>0</v>
      </c>
      <c r="M206" s="21">
        <f>M207+M209+M211+M213</f>
        <v>1426292.46</v>
      </c>
      <c r="N206" s="21">
        <f t="shared" ref="N206:O206" si="73">N207+N209+N211+N213</f>
        <v>943016.42</v>
      </c>
      <c r="O206" s="21">
        <f t="shared" si="73"/>
        <v>943016.42</v>
      </c>
      <c r="P206" s="97">
        <f t="shared" si="55"/>
        <v>0.6611662379537504</v>
      </c>
      <c r="Q206" s="72"/>
    </row>
    <row r="207" spans="1:17" ht="18.75" customHeight="1" x14ac:dyDescent="0.2">
      <c r="A207" s="22" t="s">
        <v>201</v>
      </c>
      <c r="B207" s="23" t="s">
        <v>0</v>
      </c>
      <c r="C207" s="23" t="s">
        <v>0</v>
      </c>
      <c r="D207" s="23" t="s">
        <v>0</v>
      </c>
      <c r="E207" s="23" t="s">
        <v>0</v>
      </c>
      <c r="F207" s="23" t="s">
        <v>0</v>
      </c>
      <c r="G207" s="23" t="s">
        <v>0</v>
      </c>
      <c r="H207" s="23" t="s">
        <v>0</v>
      </c>
      <c r="I207" s="23" t="s">
        <v>0</v>
      </c>
      <c r="J207" s="23" t="s">
        <v>0</v>
      </c>
      <c r="K207" s="23" t="s">
        <v>0</v>
      </c>
      <c r="L207" s="23" t="s">
        <v>0</v>
      </c>
      <c r="M207" s="21">
        <f>M208</f>
        <v>722908.42</v>
      </c>
      <c r="N207" s="21">
        <f>N208</f>
        <v>713408.43</v>
      </c>
      <c r="O207" s="21">
        <f>O208</f>
        <v>713408.43</v>
      </c>
      <c r="P207" s="97">
        <f t="shared" si="55"/>
        <v>0.9868586535483983</v>
      </c>
      <c r="Q207" s="72"/>
    </row>
    <row r="208" spans="1:17" ht="34.35" customHeight="1" x14ac:dyDescent="0.2">
      <c r="A208" s="1" t="s">
        <v>310</v>
      </c>
      <c r="B208" s="26" t="s">
        <v>109</v>
      </c>
      <c r="C208" s="26" t="s">
        <v>14</v>
      </c>
      <c r="D208" s="26" t="s">
        <v>81</v>
      </c>
      <c r="E208" s="26" t="s">
        <v>75</v>
      </c>
      <c r="F208" s="26" t="s">
        <v>32</v>
      </c>
      <c r="G208" s="26" t="s">
        <v>34</v>
      </c>
      <c r="H208" s="26" t="s">
        <v>165</v>
      </c>
      <c r="I208" s="26" t="s">
        <v>156</v>
      </c>
      <c r="J208" s="27" t="s">
        <v>104</v>
      </c>
      <c r="K208" s="27" t="s">
        <v>253</v>
      </c>
      <c r="L208" s="27">
        <v>2018</v>
      </c>
      <c r="M208" s="33">
        <v>722908.42</v>
      </c>
      <c r="N208" s="33">
        <v>713408.43</v>
      </c>
      <c r="O208" s="33">
        <v>713408.43</v>
      </c>
      <c r="P208" s="98">
        <f t="shared" ref="P208:P270" si="74">O208/M208</f>
        <v>0.9868586535483983</v>
      </c>
      <c r="Q208" s="94"/>
    </row>
    <row r="209" spans="1:18" ht="15" customHeight="1" x14ac:dyDescent="0.2">
      <c r="A209" s="22" t="s">
        <v>254</v>
      </c>
      <c r="B209" s="23" t="s">
        <v>0</v>
      </c>
      <c r="C209" s="23" t="s">
        <v>0</v>
      </c>
      <c r="D209" s="23" t="s">
        <v>0</v>
      </c>
      <c r="E209" s="23" t="s">
        <v>0</v>
      </c>
      <c r="F209" s="23" t="s">
        <v>0</v>
      </c>
      <c r="G209" s="23" t="s">
        <v>0</v>
      </c>
      <c r="H209" s="23" t="s">
        <v>0</v>
      </c>
      <c r="I209" s="23" t="s">
        <v>0</v>
      </c>
      <c r="J209" s="23" t="s">
        <v>0</v>
      </c>
      <c r="K209" s="23" t="s">
        <v>0</v>
      </c>
      <c r="L209" s="23" t="s">
        <v>0</v>
      </c>
      <c r="M209" s="21">
        <f>M210</f>
        <v>165226.06</v>
      </c>
      <c r="N209" s="21">
        <f>N210</f>
        <v>0</v>
      </c>
      <c r="O209" s="21">
        <f>O210</f>
        <v>0</v>
      </c>
      <c r="P209" s="97">
        <f t="shared" si="74"/>
        <v>0</v>
      </c>
      <c r="Q209" s="72"/>
    </row>
    <row r="210" spans="1:18" ht="34.35" customHeight="1" x14ac:dyDescent="0.2">
      <c r="A210" s="1" t="s">
        <v>311</v>
      </c>
      <c r="B210" s="26" t="s">
        <v>109</v>
      </c>
      <c r="C210" s="26" t="s">
        <v>14</v>
      </c>
      <c r="D210" s="26" t="s">
        <v>81</v>
      </c>
      <c r="E210" s="26" t="s">
        <v>75</v>
      </c>
      <c r="F210" s="26" t="s">
        <v>32</v>
      </c>
      <c r="G210" s="26" t="s">
        <v>34</v>
      </c>
      <c r="H210" s="26" t="s">
        <v>165</v>
      </c>
      <c r="I210" s="26" t="s">
        <v>156</v>
      </c>
      <c r="J210" s="27" t="s">
        <v>104</v>
      </c>
      <c r="K210" s="27">
        <v>5</v>
      </c>
      <c r="L210" s="27">
        <v>2018</v>
      </c>
      <c r="M210" s="33">
        <v>165226.06</v>
      </c>
      <c r="N210" s="33">
        <v>0</v>
      </c>
      <c r="O210" s="33">
        <v>0</v>
      </c>
      <c r="P210" s="98">
        <f t="shared" si="74"/>
        <v>0</v>
      </c>
      <c r="Q210" s="94"/>
      <c r="R210" s="75"/>
    </row>
    <row r="211" spans="1:18" ht="19.5" customHeight="1" x14ac:dyDescent="0.2">
      <c r="A211" s="22" t="s">
        <v>205</v>
      </c>
      <c r="B211" s="23" t="s">
        <v>0</v>
      </c>
      <c r="C211" s="23" t="s">
        <v>0</v>
      </c>
      <c r="D211" s="23" t="s">
        <v>0</v>
      </c>
      <c r="E211" s="23" t="s">
        <v>0</v>
      </c>
      <c r="F211" s="23" t="s">
        <v>0</v>
      </c>
      <c r="G211" s="23" t="s">
        <v>0</v>
      </c>
      <c r="H211" s="23" t="s">
        <v>0</v>
      </c>
      <c r="I211" s="23" t="s">
        <v>0</v>
      </c>
      <c r="J211" s="23" t="s">
        <v>0</v>
      </c>
      <c r="K211" s="23" t="s">
        <v>0</v>
      </c>
      <c r="L211" s="23" t="s">
        <v>0</v>
      </c>
      <c r="M211" s="21">
        <f>M212</f>
        <v>300000</v>
      </c>
      <c r="N211" s="21">
        <f>N212</f>
        <v>0</v>
      </c>
      <c r="O211" s="21">
        <f>O212</f>
        <v>0</v>
      </c>
      <c r="P211" s="97">
        <f t="shared" si="74"/>
        <v>0</v>
      </c>
      <c r="Q211" s="72"/>
    </row>
    <row r="212" spans="1:18" ht="33.75" customHeight="1" x14ac:dyDescent="0.2">
      <c r="A212" s="1" t="s">
        <v>390</v>
      </c>
      <c r="B212" s="26" t="s">
        <v>109</v>
      </c>
      <c r="C212" s="26" t="s">
        <v>14</v>
      </c>
      <c r="D212" s="26" t="s">
        <v>81</v>
      </c>
      <c r="E212" s="26" t="s">
        <v>75</v>
      </c>
      <c r="F212" s="26" t="s">
        <v>32</v>
      </c>
      <c r="G212" s="26" t="s">
        <v>34</v>
      </c>
      <c r="H212" s="26" t="s">
        <v>165</v>
      </c>
      <c r="I212" s="26" t="s">
        <v>156</v>
      </c>
      <c r="J212" s="27" t="s">
        <v>104</v>
      </c>
      <c r="K212" s="74">
        <v>2.2999999999999998</v>
      </c>
      <c r="L212" s="27">
        <v>2018</v>
      </c>
      <c r="M212" s="33">
        <v>300000</v>
      </c>
      <c r="N212" s="33">
        <v>0</v>
      </c>
      <c r="O212" s="33">
        <v>0</v>
      </c>
      <c r="P212" s="98">
        <f t="shared" si="74"/>
        <v>0</v>
      </c>
      <c r="Q212" s="94"/>
      <c r="R212" s="75"/>
    </row>
    <row r="213" spans="1:18" ht="15" customHeight="1" x14ac:dyDescent="0.2">
      <c r="A213" s="22" t="s">
        <v>181</v>
      </c>
      <c r="B213" s="23" t="s">
        <v>0</v>
      </c>
      <c r="C213" s="23" t="s">
        <v>0</v>
      </c>
      <c r="D213" s="23" t="s">
        <v>0</v>
      </c>
      <c r="E213" s="23" t="s">
        <v>0</v>
      </c>
      <c r="F213" s="23" t="s">
        <v>0</v>
      </c>
      <c r="G213" s="23" t="s">
        <v>0</v>
      </c>
      <c r="H213" s="23" t="s">
        <v>0</v>
      </c>
      <c r="I213" s="23" t="s">
        <v>0</v>
      </c>
      <c r="J213" s="23" t="s">
        <v>0</v>
      </c>
      <c r="K213" s="23" t="s">
        <v>0</v>
      </c>
      <c r="L213" s="23" t="s">
        <v>0</v>
      </c>
      <c r="M213" s="21">
        <f>M214</f>
        <v>238157.98</v>
      </c>
      <c r="N213" s="21">
        <f>N214</f>
        <v>229607.99</v>
      </c>
      <c r="O213" s="21">
        <f>O214</f>
        <v>229607.99</v>
      </c>
      <c r="P213" s="97">
        <f t="shared" si="74"/>
        <v>0.96409950235553721</v>
      </c>
      <c r="Q213" s="72"/>
    </row>
    <row r="214" spans="1:18" ht="39" customHeight="1" x14ac:dyDescent="0.2">
      <c r="A214" s="1" t="s">
        <v>212</v>
      </c>
      <c r="B214" s="26" t="s">
        <v>109</v>
      </c>
      <c r="C214" s="26" t="s">
        <v>14</v>
      </c>
      <c r="D214" s="26" t="s">
        <v>81</v>
      </c>
      <c r="E214" s="26" t="s">
        <v>75</v>
      </c>
      <c r="F214" s="26" t="s">
        <v>32</v>
      </c>
      <c r="G214" s="26" t="s">
        <v>34</v>
      </c>
      <c r="H214" s="26" t="s">
        <v>165</v>
      </c>
      <c r="I214" s="26" t="s">
        <v>156</v>
      </c>
      <c r="J214" s="27" t="s">
        <v>104</v>
      </c>
      <c r="K214" s="27">
        <v>0.28000000000000003</v>
      </c>
      <c r="L214" s="27">
        <v>2018</v>
      </c>
      <c r="M214" s="33">
        <v>238157.98</v>
      </c>
      <c r="N214" s="33">
        <v>229607.99</v>
      </c>
      <c r="O214" s="33">
        <v>229607.99</v>
      </c>
      <c r="P214" s="98">
        <f t="shared" si="74"/>
        <v>0.96409950235553721</v>
      </c>
      <c r="Q214" s="94"/>
      <c r="R214" s="75"/>
    </row>
    <row r="215" spans="1:18" ht="34.5" customHeight="1" x14ac:dyDescent="0.2">
      <c r="A215" s="22" t="s">
        <v>297</v>
      </c>
      <c r="B215" s="34" t="s">
        <v>109</v>
      </c>
      <c r="C215" s="34" t="s">
        <v>14</v>
      </c>
      <c r="D215" s="34">
        <v>17</v>
      </c>
      <c r="E215" s="34" t="s">
        <v>0</v>
      </c>
      <c r="F215" s="34" t="s">
        <v>0</v>
      </c>
      <c r="G215" s="34" t="s">
        <v>0</v>
      </c>
      <c r="H215" s="35" t="s">
        <v>0</v>
      </c>
      <c r="I215" s="35" t="s">
        <v>0</v>
      </c>
      <c r="J215" s="35" t="s">
        <v>0</v>
      </c>
      <c r="K215" s="35" t="s">
        <v>0</v>
      </c>
      <c r="L215" s="35" t="s">
        <v>0</v>
      </c>
      <c r="M215" s="21">
        <f t="shared" ref="M215:O219" si="75">M216</f>
        <v>64846802.619999997</v>
      </c>
      <c r="N215" s="21">
        <f t="shared" si="75"/>
        <v>24059968.530000001</v>
      </c>
      <c r="O215" s="21">
        <f t="shared" si="75"/>
        <v>24035756.98</v>
      </c>
      <c r="P215" s="97">
        <f t="shared" si="74"/>
        <v>0.37065446573902339</v>
      </c>
      <c r="Q215" s="72"/>
    </row>
    <row r="216" spans="1:18" ht="19.5" customHeight="1" x14ac:dyDescent="0.2">
      <c r="A216" s="22" t="s">
        <v>305</v>
      </c>
      <c r="B216" s="34" t="s">
        <v>109</v>
      </c>
      <c r="C216" s="34" t="s">
        <v>14</v>
      </c>
      <c r="D216" s="34">
        <v>17</v>
      </c>
      <c r="E216" s="34" t="s">
        <v>75</v>
      </c>
      <c r="F216" s="34" t="s">
        <v>0</v>
      </c>
      <c r="G216" s="34" t="s">
        <v>0</v>
      </c>
      <c r="H216" s="35" t="s">
        <v>0</v>
      </c>
      <c r="I216" s="35" t="s">
        <v>0</v>
      </c>
      <c r="J216" s="35" t="s">
        <v>0</v>
      </c>
      <c r="K216" s="35" t="s">
        <v>0</v>
      </c>
      <c r="L216" s="35" t="s">
        <v>0</v>
      </c>
      <c r="M216" s="21">
        <f t="shared" si="75"/>
        <v>64846802.619999997</v>
      </c>
      <c r="N216" s="21">
        <f t="shared" si="75"/>
        <v>24059968.530000001</v>
      </c>
      <c r="O216" s="21">
        <f t="shared" si="75"/>
        <v>24035756.98</v>
      </c>
      <c r="P216" s="97">
        <f t="shared" si="74"/>
        <v>0.37065446573902339</v>
      </c>
      <c r="Q216" s="72"/>
    </row>
    <row r="217" spans="1:18" ht="15" customHeight="1" x14ac:dyDescent="0.2">
      <c r="A217" s="36" t="s">
        <v>31</v>
      </c>
      <c r="B217" s="34" t="s">
        <v>109</v>
      </c>
      <c r="C217" s="34" t="s">
        <v>14</v>
      </c>
      <c r="D217" s="34">
        <v>17</v>
      </c>
      <c r="E217" s="34" t="s">
        <v>75</v>
      </c>
      <c r="F217" s="34" t="s">
        <v>32</v>
      </c>
      <c r="G217" s="34" t="s">
        <v>0</v>
      </c>
      <c r="H217" s="34" t="s">
        <v>0</v>
      </c>
      <c r="I217" s="34" t="s">
        <v>0</v>
      </c>
      <c r="J217" s="34" t="s">
        <v>0</v>
      </c>
      <c r="K217" s="34" t="s">
        <v>0</v>
      </c>
      <c r="L217" s="34" t="s">
        <v>0</v>
      </c>
      <c r="M217" s="21">
        <f t="shared" si="75"/>
        <v>64846802.619999997</v>
      </c>
      <c r="N217" s="21">
        <f t="shared" si="75"/>
        <v>24059968.530000001</v>
      </c>
      <c r="O217" s="21">
        <f t="shared" si="75"/>
        <v>24035756.98</v>
      </c>
      <c r="P217" s="97">
        <f t="shared" si="74"/>
        <v>0.37065446573902339</v>
      </c>
      <c r="Q217" s="72"/>
    </row>
    <row r="218" spans="1:18" ht="15" customHeight="1" x14ac:dyDescent="0.2">
      <c r="A218" s="36" t="s">
        <v>33</v>
      </c>
      <c r="B218" s="34" t="s">
        <v>109</v>
      </c>
      <c r="C218" s="34" t="s">
        <v>14</v>
      </c>
      <c r="D218" s="34">
        <v>17</v>
      </c>
      <c r="E218" s="34" t="s">
        <v>75</v>
      </c>
      <c r="F218" s="34" t="s">
        <v>32</v>
      </c>
      <c r="G218" s="34" t="s">
        <v>34</v>
      </c>
      <c r="H218" s="34" t="s">
        <v>0</v>
      </c>
      <c r="I218" s="34" t="s">
        <v>0</v>
      </c>
      <c r="J218" s="34" t="s">
        <v>0</v>
      </c>
      <c r="K218" s="34" t="s">
        <v>0</v>
      </c>
      <c r="L218" s="34" t="s">
        <v>0</v>
      </c>
      <c r="M218" s="21">
        <f t="shared" si="75"/>
        <v>64846802.619999997</v>
      </c>
      <c r="N218" s="21">
        <f t="shared" si="75"/>
        <v>24059968.530000001</v>
      </c>
      <c r="O218" s="21">
        <f t="shared" si="75"/>
        <v>24035756.98</v>
      </c>
      <c r="P218" s="97">
        <f t="shared" si="74"/>
        <v>0.37065446573902339</v>
      </c>
      <c r="Q218" s="72"/>
    </row>
    <row r="219" spans="1:18" ht="30.75" customHeight="1" x14ac:dyDescent="0.2">
      <c r="A219" s="22" t="s">
        <v>164</v>
      </c>
      <c r="B219" s="34" t="s">
        <v>109</v>
      </c>
      <c r="C219" s="34" t="s">
        <v>14</v>
      </c>
      <c r="D219" s="34">
        <v>17</v>
      </c>
      <c r="E219" s="34" t="s">
        <v>75</v>
      </c>
      <c r="F219" s="34" t="s">
        <v>32</v>
      </c>
      <c r="G219" s="34" t="s">
        <v>34</v>
      </c>
      <c r="H219" s="34" t="s">
        <v>165</v>
      </c>
      <c r="I219" s="35" t="s">
        <v>0</v>
      </c>
      <c r="J219" s="35" t="s">
        <v>0</v>
      </c>
      <c r="K219" s="35" t="s">
        <v>0</v>
      </c>
      <c r="L219" s="35" t="s">
        <v>0</v>
      </c>
      <c r="M219" s="21">
        <f t="shared" si="75"/>
        <v>64846802.619999997</v>
      </c>
      <c r="N219" s="21">
        <f t="shared" si="75"/>
        <v>24059968.530000001</v>
      </c>
      <c r="O219" s="21">
        <f t="shared" si="75"/>
        <v>24035756.98</v>
      </c>
      <c r="P219" s="97">
        <f t="shared" si="74"/>
        <v>0.37065446573902339</v>
      </c>
      <c r="Q219" s="72"/>
    </row>
    <row r="220" spans="1:18" ht="43.5" customHeight="1" x14ac:dyDescent="0.2">
      <c r="A220" s="22" t="s">
        <v>307</v>
      </c>
      <c r="B220" s="34" t="s">
        <v>109</v>
      </c>
      <c r="C220" s="34" t="s">
        <v>14</v>
      </c>
      <c r="D220" s="34">
        <v>17</v>
      </c>
      <c r="E220" s="34" t="s">
        <v>75</v>
      </c>
      <c r="F220" s="34" t="s">
        <v>32</v>
      </c>
      <c r="G220" s="34" t="s">
        <v>34</v>
      </c>
      <c r="H220" s="34" t="s">
        <v>165</v>
      </c>
      <c r="I220" s="34" t="s">
        <v>156</v>
      </c>
      <c r="J220" s="34" t="s">
        <v>0</v>
      </c>
      <c r="K220" s="76"/>
      <c r="L220" s="34" t="s">
        <v>0</v>
      </c>
      <c r="M220" s="21">
        <f>M221+M223+M225+M227+M230+M232+M234+M236+M238+M240+M243+M245</f>
        <v>64846802.619999997</v>
      </c>
      <c r="N220" s="21">
        <f t="shared" ref="N220:O220" si="76">N221+N223+N225+N227+N230+N232+N234+N236+N238+N240+N243+N245</f>
        <v>24059968.530000001</v>
      </c>
      <c r="O220" s="21">
        <f t="shared" si="76"/>
        <v>24035756.98</v>
      </c>
      <c r="P220" s="97">
        <f t="shared" si="74"/>
        <v>0.37065446573902339</v>
      </c>
      <c r="Q220" s="72"/>
    </row>
    <row r="221" spans="1:18" ht="15" customHeight="1" x14ac:dyDescent="0.2">
      <c r="A221" s="22" t="s">
        <v>246</v>
      </c>
      <c r="B221" s="23" t="s">
        <v>0</v>
      </c>
      <c r="C221" s="23" t="s">
        <v>0</v>
      </c>
      <c r="D221" s="23" t="s">
        <v>0</v>
      </c>
      <c r="E221" s="23" t="s">
        <v>0</v>
      </c>
      <c r="F221" s="23" t="s">
        <v>0</v>
      </c>
      <c r="G221" s="23" t="s">
        <v>0</v>
      </c>
      <c r="H221" s="23" t="s">
        <v>0</v>
      </c>
      <c r="I221" s="23" t="s">
        <v>0</v>
      </c>
      <c r="J221" s="23" t="s">
        <v>0</v>
      </c>
      <c r="K221" s="23" t="s">
        <v>0</v>
      </c>
      <c r="L221" s="23" t="s">
        <v>0</v>
      </c>
      <c r="M221" s="21">
        <f>M222</f>
        <v>12810722.449999999</v>
      </c>
      <c r="N221" s="21">
        <f>N222</f>
        <v>3413607.35</v>
      </c>
      <c r="O221" s="21">
        <f>O222</f>
        <v>3389395.8</v>
      </c>
      <c r="P221" s="97">
        <f t="shared" si="74"/>
        <v>0.2645749147426108</v>
      </c>
      <c r="Q221" s="72"/>
    </row>
    <row r="222" spans="1:18" ht="33.75" customHeight="1" x14ac:dyDescent="0.2">
      <c r="A222" s="1" t="s">
        <v>344</v>
      </c>
      <c r="B222" s="26" t="s">
        <v>109</v>
      </c>
      <c r="C222" s="26" t="s">
        <v>14</v>
      </c>
      <c r="D222" s="26">
        <v>17</v>
      </c>
      <c r="E222" s="26" t="s">
        <v>75</v>
      </c>
      <c r="F222" s="26" t="s">
        <v>32</v>
      </c>
      <c r="G222" s="26" t="s">
        <v>34</v>
      </c>
      <c r="H222" s="26" t="s">
        <v>165</v>
      </c>
      <c r="I222" s="26" t="s">
        <v>156</v>
      </c>
      <c r="J222" s="27" t="s">
        <v>104</v>
      </c>
      <c r="K222" s="27">
        <v>9.2309999999999999</v>
      </c>
      <c r="L222" s="27">
        <v>2018</v>
      </c>
      <c r="M222" s="33">
        <v>12810722.449999999</v>
      </c>
      <c r="N222" s="33">
        <v>3413607.35</v>
      </c>
      <c r="O222" s="33">
        <v>3389395.8</v>
      </c>
      <c r="P222" s="98">
        <f t="shared" si="74"/>
        <v>0.2645749147426108</v>
      </c>
      <c r="Q222" s="94"/>
      <c r="R222" s="77"/>
    </row>
    <row r="223" spans="1:18" ht="15" customHeight="1" x14ac:dyDescent="0.2">
      <c r="A223" s="22" t="s">
        <v>173</v>
      </c>
      <c r="B223" s="23" t="s">
        <v>0</v>
      </c>
      <c r="C223" s="23" t="s">
        <v>0</v>
      </c>
      <c r="D223" s="23" t="s">
        <v>0</v>
      </c>
      <c r="E223" s="23" t="s">
        <v>0</v>
      </c>
      <c r="F223" s="23" t="s">
        <v>0</v>
      </c>
      <c r="G223" s="23" t="s">
        <v>0</v>
      </c>
      <c r="H223" s="23" t="s">
        <v>0</v>
      </c>
      <c r="I223" s="23" t="s">
        <v>0</v>
      </c>
      <c r="J223" s="23" t="s">
        <v>0</v>
      </c>
      <c r="K223" s="23" t="s">
        <v>0</v>
      </c>
      <c r="L223" s="23" t="s">
        <v>0</v>
      </c>
      <c r="M223" s="21">
        <f>M224</f>
        <v>7679263.3200000003</v>
      </c>
      <c r="N223" s="21">
        <f>N224</f>
        <v>2093092.34</v>
      </c>
      <c r="O223" s="21">
        <f>O224</f>
        <v>2093092.34</v>
      </c>
      <c r="P223" s="97">
        <f t="shared" si="74"/>
        <v>0.2725642099742453</v>
      </c>
      <c r="Q223" s="72"/>
    </row>
    <row r="224" spans="1:18" ht="34.35" customHeight="1" x14ac:dyDescent="0.2">
      <c r="A224" s="1" t="s">
        <v>250</v>
      </c>
      <c r="B224" s="26" t="s">
        <v>109</v>
      </c>
      <c r="C224" s="26" t="s">
        <v>14</v>
      </c>
      <c r="D224" s="26">
        <v>17</v>
      </c>
      <c r="E224" s="26" t="s">
        <v>75</v>
      </c>
      <c r="F224" s="26" t="s">
        <v>32</v>
      </c>
      <c r="G224" s="26" t="s">
        <v>34</v>
      </c>
      <c r="H224" s="26" t="s">
        <v>165</v>
      </c>
      <c r="I224" s="26" t="s">
        <v>156</v>
      </c>
      <c r="J224" s="27" t="s">
        <v>104</v>
      </c>
      <c r="K224" s="27">
        <v>1.5209999999999999</v>
      </c>
      <c r="L224" s="27">
        <v>2018</v>
      </c>
      <c r="M224" s="33">
        <v>7679263.3200000003</v>
      </c>
      <c r="N224" s="33">
        <v>2093092.34</v>
      </c>
      <c r="O224" s="33">
        <v>2093092.34</v>
      </c>
      <c r="P224" s="98">
        <f t="shared" si="74"/>
        <v>0.2725642099742453</v>
      </c>
      <c r="Q224" s="94"/>
    </row>
    <row r="225" spans="1:19" ht="15" customHeight="1" x14ac:dyDescent="0.2">
      <c r="A225" s="22" t="s">
        <v>491</v>
      </c>
      <c r="B225" s="23" t="s">
        <v>0</v>
      </c>
      <c r="C225" s="23" t="s">
        <v>0</v>
      </c>
      <c r="D225" s="23" t="s">
        <v>0</v>
      </c>
      <c r="E225" s="23" t="s">
        <v>0</v>
      </c>
      <c r="F225" s="23" t="s">
        <v>0</v>
      </c>
      <c r="G225" s="23" t="s">
        <v>0</v>
      </c>
      <c r="H225" s="23" t="s">
        <v>0</v>
      </c>
      <c r="I225" s="23" t="s">
        <v>0</v>
      </c>
      <c r="J225" s="23" t="s">
        <v>0</v>
      </c>
      <c r="K225" s="23" t="s">
        <v>0</v>
      </c>
      <c r="L225" s="23" t="s">
        <v>0</v>
      </c>
      <c r="M225" s="21">
        <f>M226</f>
        <v>6934477.5</v>
      </c>
      <c r="N225" s="21">
        <f>N226</f>
        <v>0</v>
      </c>
      <c r="O225" s="21">
        <f>O226</f>
        <v>0</v>
      </c>
      <c r="P225" s="97">
        <f t="shared" ref="P225:P226" si="77">O225/M225</f>
        <v>0</v>
      </c>
      <c r="Q225" s="72"/>
    </row>
    <row r="226" spans="1:19" ht="34.35" customHeight="1" x14ac:dyDescent="0.2">
      <c r="A226" s="1" t="s">
        <v>492</v>
      </c>
      <c r="B226" s="26" t="s">
        <v>109</v>
      </c>
      <c r="C226" s="26" t="s">
        <v>14</v>
      </c>
      <c r="D226" s="26">
        <v>17</v>
      </c>
      <c r="E226" s="26" t="s">
        <v>75</v>
      </c>
      <c r="F226" s="26" t="s">
        <v>32</v>
      </c>
      <c r="G226" s="26" t="s">
        <v>34</v>
      </c>
      <c r="H226" s="26" t="s">
        <v>165</v>
      </c>
      <c r="I226" s="26" t="s">
        <v>156</v>
      </c>
      <c r="J226" s="27" t="s">
        <v>104</v>
      </c>
      <c r="K226" s="27">
        <v>1.5209999999999999</v>
      </c>
      <c r="L226" s="27">
        <v>2018</v>
      </c>
      <c r="M226" s="33">
        <v>6934477.5</v>
      </c>
      <c r="N226" s="33">
        <v>0</v>
      </c>
      <c r="O226" s="33">
        <v>0</v>
      </c>
      <c r="P226" s="98">
        <f t="shared" si="77"/>
        <v>0</v>
      </c>
      <c r="Q226" s="94"/>
    </row>
    <row r="227" spans="1:19" ht="17.25" customHeight="1" x14ac:dyDescent="0.2">
      <c r="A227" s="22" t="s">
        <v>331</v>
      </c>
      <c r="B227" s="23" t="s">
        <v>0</v>
      </c>
      <c r="C227" s="23" t="s">
        <v>0</v>
      </c>
      <c r="D227" s="23" t="s">
        <v>0</v>
      </c>
      <c r="E227" s="23" t="s">
        <v>0</v>
      </c>
      <c r="F227" s="23" t="s">
        <v>0</v>
      </c>
      <c r="G227" s="23" t="s">
        <v>0</v>
      </c>
      <c r="H227" s="23" t="s">
        <v>0</v>
      </c>
      <c r="I227" s="23" t="s">
        <v>0</v>
      </c>
      <c r="J227" s="23" t="s">
        <v>0</v>
      </c>
      <c r="K227" s="23" t="s">
        <v>0</v>
      </c>
      <c r="L227" s="23" t="s">
        <v>0</v>
      </c>
      <c r="M227" s="21">
        <f>M228+M229</f>
        <v>3249539.1399999997</v>
      </c>
      <c r="N227" s="21">
        <f>N228+N229</f>
        <v>1926815.65</v>
      </c>
      <c r="O227" s="21">
        <f>O228+O229</f>
        <v>1926815.65</v>
      </c>
      <c r="P227" s="97">
        <f t="shared" si="74"/>
        <v>0.59295043604244757</v>
      </c>
      <c r="Q227" s="72"/>
    </row>
    <row r="228" spans="1:19" ht="36.75" customHeight="1" x14ac:dyDescent="0.2">
      <c r="A228" s="1" t="s">
        <v>361</v>
      </c>
      <c r="B228" s="26" t="s">
        <v>109</v>
      </c>
      <c r="C228" s="26" t="s">
        <v>14</v>
      </c>
      <c r="D228" s="26">
        <v>17</v>
      </c>
      <c r="E228" s="26" t="s">
        <v>75</v>
      </c>
      <c r="F228" s="26" t="s">
        <v>32</v>
      </c>
      <c r="G228" s="26" t="s">
        <v>34</v>
      </c>
      <c r="H228" s="26" t="s">
        <v>165</v>
      </c>
      <c r="I228" s="26" t="s">
        <v>156</v>
      </c>
      <c r="J228" s="27" t="s">
        <v>301</v>
      </c>
      <c r="K228" s="27">
        <v>1</v>
      </c>
      <c r="L228" s="27">
        <v>2018</v>
      </c>
      <c r="M228" s="33">
        <f>1895345+47620.65</f>
        <v>1942965.65</v>
      </c>
      <c r="N228" s="33">
        <v>1926815.65</v>
      </c>
      <c r="O228" s="33">
        <v>1926815.65</v>
      </c>
      <c r="P228" s="98">
        <f t="shared" si="74"/>
        <v>0.99168796422108652</v>
      </c>
      <c r="Q228" s="94"/>
    </row>
    <row r="229" spans="1:19" ht="34.35" customHeight="1" x14ac:dyDescent="0.2">
      <c r="A229" s="1" t="s">
        <v>251</v>
      </c>
      <c r="B229" s="26" t="s">
        <v>109</v>
      </c>
      <c r="C229" s="26" t="s">
        <v>14</v>
      </c>
      <c r="D229" s="26">
        <v>17</v>
      </c>
      <c r="E229" s="26" t="s">
        <v>75</v>
      </c>
      <c r="F229" s="26" t="s">
        <v>32</v>
      </c>
      <c r="G229" s="26" t="s">
        <v>34</v>
      </c>
      <c r="H229" s="26" t="s">
        <v>165</v>
      </c>
      <c r="I229" s="26" t="s">
        <v>156</v>
      </c>
      <c r="J229" s="27" t="s">
        <v>301</v>
      </c>
      <c r="K229" s="27">
        <v>1</v>
      </c>
      <c r="L229" s="27">
        <v>2018</v>
      </c>
      <c r="M229" s="33">
        <v>1306573.49</v>
      </c>
      <c r="N229" s="33">
        <v>0</v>
      </c>
      <c r="O229" s="33">
        <v>0</v>
      </c>
      <c r="P229" s="98">
        <f t="shared" si="74"/>
        <v>0</v>
      </c>
      <c r="Q229" s="94"/>
    </row>
    <row r="230" spans="1:19" s="48" customFormat="1" ht="18.75" customHeight="1" x14ac:dyDescent="0.2">
      <c r="A230" s="45" t="s">
        <v>188</v>
      </c>
      <c r="B230" s="78" t="s">
        <v>0</v>
      </c>
      <c r="C230" s="78" t="s">
        <v>0</v>
      </c>
      <c r="D230" s="78" t="s">
        <v>0</v>
      </c>
      <c r="E230" s="78" t="s">
        <v>0</v>
      </c>
      <c r="F230" s="78" t="s">
        <v>0</v>
      </c>
      <c r="G230" s="78" t="s">
        <v>0</v>
      </c>
      <c r="H230" s="78" t="s">
        <v>0</v>
      </c>
      <c r="I230" s="78" t="s">
        <v>0</v>
      </c>
      <c r="J230" s="78" t="s">
        <v>0</v>
      </c>
      <c r="K230" s="78" t="s">
        <v>0</v>
      </c>
      <c r="L230" s="78" t="s">
        <v>0</v>
      </c>
      <c r="M230" s="21">
        <f>M231</f>
        <v>2954757.64</v>
      </c>
      <c r="N230" s="21">
        <f t="shared" ref="N230:O230" si="78">N231</f>
        <v>834478.1</v>
      </c>
      <c r="O230" s="21">
        <f t="shared" si="78"/>
        <v>834478.1</v>
      </c>
      <c r="P230" s="97">
        <f t="shared" si="74"/>
        <v>0.2824184592005996</v>
      </c>
      <c r="Q230" s="72"/>
      <c r="R230" s="79"/>
      <c r="S230" s="80"/>
    </row>
    <row r="231" spans="1:19" s="48" customFormat="1" ht="52.35" customHeight="1" x14ac:dyDescent="0.2">
      <c r="A231" s="20" t="s">
        <v>288</v>
      </c>
      <c r="B231" s="50" t="s">
        <v>109</v>
      </c>
      <c r="C231" s="50" t="s">
        <v>14</v>
      </c>
      <c r="D231" s="50" t="s">
        <v>90</v>
      </c>
      <c r="E231" s="50" t="s">
        <v>75</v>
      </c>
      <c r="F231" s="50" t="s">
        <v>32</v>
      </c>
      <c r="G231" s="50" t="s">
        <v>34</v>
      </c>
      <c r="H231" s="50" t="s">
        <v>165</v>
      </c>
      <c r="I231" s="50" t="s">
        <v>156</v>
      </c>
      <c r="J231" s="51" t="s">
        <v>104</v>
      </c>
      <c r="K231" s="51" t="s">
        <v>289</v>
      </c>
      <c r="L231" s="27">
        <v>2018</v>
      </c>
      <c r="M231" s="33">
        <v>2954757.64</v>
      </c>
      <c r="N231" s="33">
        <v>834478.1</v>
      </c>
      <c r="O231" s="33">
        <v>834478.1</v>
      </c>
      <c r="P231" s="98">
        <f t="shared" si="74"/>
        <v>0.2824184592005996</v>
      </c>
      <c r="Q231" s="94"/>
      <c r="R231" s="79"/>
      <c r="S231" s="80"/>
    </row>
    <row r="232" spans="1:19" ht="15" customHeight="1" x14ac:dyDescent="0.2">
      <c r="A232" s="22" t="s">
        <v>191</v>
      </c>
      <c r="B232" s="23" t="s">
        <v>0</v>
      </c>
      <c r="C232" s="23" t="s">
        <v>0</v>
      </c>
      <c r="D232" s="23" t="s">
        <v>0</v>
      </c>
      <c r="E232" s="23" t="s">
        <v>0</v>
      </c>
      <c r="F232" s="23" t="s">
        <v>0</v>
      </c>
      <c r="G232" s="23" t="s">
        <v>0</v>
      </c>
      <c r="H232" s="23" t="s">
        <v>0</v>
      </c>
      <c r="I232" s="23" t="s">
        <v>0</v>
      </c>
      <c r="J232" s="23" t="s">
        <v>0</v>
      </c>
      <c r="K232" s="23" t="s">
        <v>0</v>
      </c>
      <c r="L232" s="23" t="s">
        <v>0</v>
      </c>
      <c r="M232" s="21">
        <f>M233</f>
        <v>825664</v>
      </c>
      <c r="N232" s="21">
        <f>N233</f>
        <v>744456.99</v>
      </c>
      <c r="O232" s="21">
        <f>O233</f>
        <v>744456.99</v>
      </c>
      <c r="P232" s="97">
        <f t="shared" si="74"/>
        <v>0.90164642033563291</v>
      </c>
      <c r="Q232" s="72"/>
    </row>
    <row r="233" spans="1:19" ht="52.5" customHeight="1" x14ac:dyDescent="0.2">
      <c r="A233" s="1" t="s">
        <v>314</v>
      </c>
      <c r="B233" s="26" t="s">
        <v>109</v>
      </c>
      <c r="C233" s="26" t="s">
        <v>14</v>
      </c>
      <c r="D233" s="26">
        <v>17</v>
      </c>
      <c r="E233" s="26" t="s">
        <v>75</v>
      </c>
      <c r="F233" s="26" t="s">
        <v>32</v>
      </c>
      <c r="G233" s="26" t="s">
        <v>34</v>
      </c>
      <c r="H233" s="26" t="s">
        <v>165</v>
      </c>
      <c r="I233" s="26" t="s">
        <v>156</v>
      </c>
      <c r="J233" s="27" t="s">
        <v>104</v>
      </c>
      <c r="K233" s="27" t="s">
        <v>256</v>
      </c>
      <c r="L233" s="27">
        <v>2018</v>
      </c>
      <c r="M233" s="33">
        <v>825664</v>
      </c>
      <c r="N233" s="33">
        <v>744456.99</v>
      </c>
      <c r="O233" s="33">
        <v>744456.99</v>
      </c>
      <c r="P233" s="98">
        <f t="shared" si="74"/>
        <v>0.90164642033563291</v>
      </c>
      <c r="Q233" s="94"/>
    </row>
    <row r="234" spans="1:19" ht="15" customHeight="1" x14ac:dyDescent="0.2">
      <c r="A234" s="22" t="s">
        <v>236</v>
      </c>
      <c r="B234" s="23" t="s">
        <v>0</v>
      </c>
      <c r="C234" s="23" t="s">
        <v>0</v>
      </c>
      <c r="D234" s="23" t="s">
        <v>0</v>
      </c>
      <c r="E234" s="23" t="s">
        <v>0</v>
      </c>
      <c r="F234" s="23" t="s">
        <v>0</v>
      </c>
      <c r="G234" s="23" t="s">
        <v>0</v>
      </c>
      <c r="H234" s="23" t="s">
        <v>0</v>
      </c>
      <c r="I234" s="23" t="s">
        <v>0</v>
      </c>
      <c r="J234" s="23" t="s">
        <v>0</v>
      </c>
      <c r="K234" s="23" t="s">
        <v>0</v>
      </c>
      <c r="L234" s="23" t="s">
        <v>0</v>
      </c>
      <c r="M234" s="21">
        <f>M235</f>
        <v>83793</v>
      </c>
      <c r="N234" s="21">
        <f>N235</f>
        <v>0</v>
      </c>
      <c r="O234" s="21">
        <f>O235</f>
        <v>0</v>
      </c>
      <c r="P234" s="97">
        <f t="shared" si="74"/>
        <v>0</v>
      </c>
      <c r="Q234" s="72"/>
    </row>
    <row r="235" spans="1:19" ht="34.35" customHeight="1" x14ac:dyDescent="0.2">
      <c r="A235" s="1" t="s">
        <v>257</v>
      </c>
      <c r="B235" s="26" t="s">
        <v>109</v>
      </c>
      <c r="C235" s="26" t="s">
        <v>14</v>
      </c>
      <c r="D235" s="26">
        <v>17</v>
      </c>
      <c r="E235" s="26" t="s">
        <v>75</v>
      </c>
      <c r="F235" s="26" t="s">
        <v>32</v>
      </c>
      <c r="G235" s="26" t="s">
        <v>34</v>
      </c>
      <c r="H235" s="26" t="s">
        <v>165</v>
      </c>
      <c r="I235" s="26" t="s">
        <v>156</v>
      </c>
      <c r="J235" s="27" t="s">
        <v>104</v>
      </c>
      <c r="K235" s="27" t="s">
        <v>258</v>
      </c>
      <c r="L235" s="27">
        <v>2018</v>
      </c>
      <c r="M235" s="33">
        <f>4083793-4000000</f>
        <v>83793</v>
      </c>
      <c r="N235" s="33">
        <v>0</v>
      </c>
      <c r="O235" s="33">
        <v>0</v>
      </c>
      <c r="P235" s="98">
        <f t="shared" si="74"/>
        <v>0</v>
      </c>
      <c r="Q235" s="94"/>
    </row>
    <row r="236" spans="1:19" ht="19.5" customHeight="1" x14ac:dyDescent="0.2">
      <c r="A236" s="22" t="s">
        <v>179</v>
      </c>
      <c r="B236" s="23" t="s">
        <v>0</v>
      </c>
      <c r="C236" s="23" t="s">
        <v>0</v>
      </c>
      <c r="D236" s="23" t="s">
        <v>0</v>
      </c>
      <c r="E236" s="23" t="s">
        <v>0</v>
      </c>
      <c r="F236" s="23" t="s">
        <v>0</v>
      </c>
      <c r="G236" s="23" t="s">
        <v>0</v>
      </c>
      <c r="H236" s="23" t="s">
        <v>0</v>
      </c>
      <c r="I236" s="23" t="s">
        <v>0</v>
      </c>
      <c r="J236" s="23" t="s">
        <v>0</v>
      </c>
      <c r="K236" s="23" t="s">
        <v>0</v>
      </c>
      <c r="L236" s="23" t="s">
        <v>0</v>
      </c>
      <c r="M236" s="21">
        <f>M237</f>
        <v>3807128.31</v>
      </c>
      <c r="N236" s="21">
        <f>N237</f>
        <v>3452298.57</v>
      </c>
      <c r="O236" s="21">
        <f>O237</f>
        <v>3452298.57</v>
      </c>
      <c r="P236" s="97">
        <f t="shared" si="74"/>
        <v>0.90679858646529299</v>
      </c>
      <c r="Q236" s="72"/>
    </row>
    <row r="237" spans="1:19" ht="33" customHeight="1" x14ac:dyDescent="0.2">
      <c r="A237" s="1" t="s">
        <v>259</v>
      </c>
      <c r="B237" s="26" t="s">
        <v>109</v>
      </c>
      <c r="C237" s="26" t="s">
        <v>14</v>
      </c>
      <c r="D237" s="26">
        <v>17</v>
      </c>
      <c r="E237" s="26" t="s">
        <v>75</v>
      </c>
      <c r="F237" s="26" t="s">
        <v>32</v>
      </c>
      <c r="G237" s="26" t="s">
        <v>34</v>
      </c>
      <c r="H237" s="26" t="s">
        <v>165</v>
      </c>
      <c r="I237" s="26" t="s">
        <v>156</v>
      </c>
      <c r="J237" s="27" t="s">
        <v>170</v>
      </c>
      <c r="K237" s="27">
        <v>1</v>
      </c>
      <c r="L237" s="27">
        <v>2018</v>
      </c>
      <c r="M237" s="33">
        <v>3807128.31</v>
      </c>
      <c r="N237" s="33">
        <v>3452298.57</v>
      </c>
      <c r="O237" s="33">
        <v>3452298.57</v>
      </c>
      <c r="P237" s="98">
        <f t="shared" si="74"/>
        <v>0.90679858646529299</v>
      </c>
      <c r="Q237" s="94"/>
    </row>
    <row r="238" spans="1:19" ht="19.5" customHeight="1" x14ac:dyDescent="0.2">
      <c r="A238" s="22" t="s">
        <v>238</v>
      </c>
      <c r="B238" s="23" t="s">
        <v>0</v>
      </c>
      <c r="C238" s="23" t="s">
        <v>0</v>
      </c>
      <c r="D238" s="23" t="s">
        <v>0</v>
      </c>
      <c r="E238" s="23" t="s">
        <v>0</v>
      </c>
      <c r="F238" s="23" t="s">
        <v>0</v>
      </c>
      <c r="G238" s="23" t="s">
        <v>0</v>
      </c>
      <c r="H238" s="23" t="s">
        <v>0</v>
      </c>
      <c r="I238" s="23" t="s">
        <v>0</v>
      </c>
      <c r="J238" s="23" t="s">
        <v>0</v>
      </c>
      <c r="K238" s="23" t="s">
        <v>0</v>
      </c>
      <c r="L238" s="23" t="s">
        <v>0</v>
      </c>
      <c r="M238" s="21">
        <f>M239</f>
        <v>1163389</v>
      </c>
      <c r="N238" s="21">
        <f>N239</f>
        <v>0</v>
      </c>
      <c r="O238" s="21">
        <f>O239</f>
        <v>0</v>
      </c>
      <c r="P238" s="97">
        <f t="shared" ref="P238:P239" si="79">O238/M238</f>
        <v>0</v>
      </c>
      <c r="Q238" s="72"/>
    </row>
    <row r="239" spans="1:19" ht="38.25" customHeight="1" x14ac:dyDescent="0.2">
      <c r="A239" s="1" t="s">
        <v>493</v>
      </c>
      <c r="B239" s="26" t="s">
        <v>109</v>
      </c>
      <c r="C239" s="26" t="s">
        <v>14</v>
      </c>
      <c r="D239" s="26">
        <v>17</v>
      </c>
      <c r="E239" s="26" t="s">
        <v>75</v>
      </c>
      <c r="F239" s="26" t="s">
        <v>32</v>
      </c>
      <c r="G239" s="26" t="s">
        <v>34</v>
      </c>
      <c r="H239" s="26" t="s">
        <v>165</v>
      </c>
      <c r="I239" s="26" t="s">
        <v>156</v>
      </c>
      <c r="J239" s="27" t="s">
        <v>104</v>
      </c>
      <c r="K239" s="27">
        <v>0.80400000000000005</v>
      </c>
      <c r="L239" s="27">
        <v>2018</v>
      </c>
      <c r="M239" s="33">
        <v>1163389</v>
      </c>
      <c r="N239" s="33">
        <v>0</v>
      </c>
      <c r="O239" s="33">
        <v>0</v>
      </c>
      <c r="P239" s="98">
        <f t="shared" si="79"/>
        <v>0</v>
      </c>
      <c r="Q239" s="94"/>
    </row>
    <row r="240" spans="1:19" ht="18" customHeight="1" x14ac:dyDescent="0.2">
      <c r="A240" s="22" t="s">
        <v>205</v>
      </c>
      <c r="B240" s="23" t="s">
        <v>0</v>
      </c>
      <c r="C240" s="23" t="s">
        <v>0</v>
      </c>
      <c r="D240" s="23" t="s">
        <v>0</v>
      </c>
      <c r="E240" s="23" t="s">
        <v>0</v>
      </c>
      <c r="F240" s="23" t="s">
        <v>0</v>
      </c>
      <c r="G240" s="23" t="s">
        <v>0</v>
      </c>
      <c r="H240" s="23" t="s">
        <v>0</v>
      </c>
      <c r="I240" s="23" t="s">
        <v>0</v>
      </c>
      <c r="J240" s="23" t="s">
        <v>0</v>
      </c>
      <c r="K240" s="23" t="s">
        <v>0</v>
      </c>
      <c r="L240" s="23" t="s">
        <v>0</v>
      </c>
      <c r="M240" s="21">
        <f>M241+M242</f>
        <v>10916733.41</v>
      </c>
      <c r="N240" s="21">
        <f>N241+N242</f>
        <v>10576559.23</v>
      </c>
      <c r="O240" s="21">
        <f>O241+O242</f>
        <v>10576559.23</v>
      </c>
      <c r="P240" s="97">
        <f t="shared" si="74"/>
        <v>0.9688391969260336</v>
      </c>
      <c r="Q240" s="72"/>
    </row>
    <row r="241" spans="1:17" ht="47.25" x14ac:dyDescent="0.2">
      <c r="A241" s="1" t="s">
        <v>260</v>
      </c>
      <c r="B241" s="26" t="s">
        <v>109</v>
      </c>
      <c r="C241" s="26" t="s">
        <v>14</v>
      </c>
      <c r="D241" s="26">
        <v>17</v>
      </c>
      <c r="E241" s="26" t="s">
        <v>75</v>
      </c>
      <c r="F241" s="26" t="s">
        <v>32</v>
      </c>
      <c r="G241" s="26" t="s">
        <v>34</v>
      </c>
      <c r="H241" s="26" t="s">
        <v>165</v>
      </c>
      <c r="I241" s="26" t="s">
        <v>156</v>
      </c>
      <c r="J241" s="27" t="s">
        <v>104</v>
      </c>
      <c r="K241" s="27" t="s">
        <v>261</v>
      </c>
      <c r="L241" s="27">
        <v>2018</v>
      </c>
      <c r="M241" s="33">
        <v>3837772</v>
      </c>
      <c r="N241" s="33">
        <v>3565047.82</v>
      </c>
      <c r="O241" s="33">
        <v>3565047.82</v>
      </c>
      <c r="P241" s="98">
        <f t="shared" si="74"/>
        <v>0.92893684669125731</v>
      </c>
      <c r="Q241" s="94"/>
    </row>
    <row r="242" spans="1:17" ht="51.75" customHeight="1" x14ac:dyDescent="0.2">
      <c r="A242" s="1" t="s">
        <v>262</v>
      </c>
      <c r="B242" s="26" t="s">
        <v>109</v>
      </c>
      <c r="C242" s="26" t="s">
        <v>14</v>
      </c>
      <c r="D242" s="26">
        <v>17</v>
      </c>
      <c r="E242" s="26" t="s">
        <v>75</v>
      </c>
      <c r="F242" s="26" t="s">
        <v>32</v>
      </c>
      <c r="G242" s="26" t="s">
        <v>34</v>
      </c>
      <c r="H242" s="26" t="s">
        <v>165</v>
      </c>
      <c r="I242" s="26" t="s">
        <v>156</v>
      </c>
      <c r="J242" s="27" t="s">
        <v>104</v>
      </c>
      <c r="K242" s="27">
        <v>5.78</v>
      </c>
      <c r="L242" s="27">
        <v>2018</v>
      </c>
      <c r="M242" s="33">
        <v>7078961.4100000001</v>
      </c>
      <c r="N242" s="33">
        <v>7011511.4100000001</v>
      </c>
      <c r="O242" s="33">
        <v>7011511.4100000001</v>
      </c>
      <c r="P242" s="98">
        <f t="shared" si="74"/>
        <v>0.9904717661118031</v>
      </c>
      <c r="Q242" s="94"/>
    </row>
    <row r="243" spans="1:17" ht="15" customHeight="1" x14ac:dyDescent="0.2">
      <c r="A243" s="22" t="s">
        <v>181</v>
      </c>
      <c r="B243" s="23" t="s">
        <v>0</v>
      </c>
      <c r="C243" s="23" t="s">
        <v>0</v>
      </c>
      <c r="D243" s="23" t="s">
        <v>0</v>
      </c>
      <c r="E243" s="23" t="s">
        <v>0</v>
      </c>
      <c r="F243" s="23" t="s">
        <v>0</v>
      </c>
      <c r="G243" s="23" t="s">
        <v>0</v>
      </c>
      <c r="H243" s="23" t="s">
        <v>0</v>
      </c>
      <c r="I243" s="23" t="s">
        <v>0</v>
      </c>
      <c r="J243" s="23" t="s">
        <v>0</v>
      </c>
      <c r="K243" s="23" t="s">
        <v>0</v>
      </c>
      <c r="L243" s="23" t="s">
        <v>0</v>
      </c>
      <c r="M243" s="21">
        <f>M244</f>
        <v>10932771</v>
      </c>
      <c r="N243" s="21">
        <f>N244</f>
        <v>0</v>
      </c>
      <c r="O243" s="21">
        <f>O244</f>
        <v>0</v>
      </c>
      <c r="P243" s="97">
        <f t="shared" si="74"/>
        <v>0</v>
      </c>
      <c r="Q243" s="72"/>
    </row>
    <row r="244" spans="1:17" ht="29.25" customHeight="1" x14ac:dyDescent="0.2">
      <c r="A244" s="1" t="s">
        <v>263</v>
      </c>
      <c r="B244" s="26" t="s">
        <v>109</v>
      </c>
      <c r="C244" s="26" t="s">
        <v>14</v>
      </c>
      <c r="D244" s="26">
        <v>17</v>
      </c>
      <c r="E244" s="26" t="s">
        <v>75</v>
      </c>
      <c r="F244" s="26" t="s">
        <v>32</v>
      </c>
      <c r="G244" s="26" t="s">
        <v>34</v>
      </c>
      <c r="H244" s="26" t="s">
        <v>165</v>
      </c>
      <c r="I244" s="26" t="s">
        <v>156</v>
      </c>
      <c r="J244" s="27" t="s">
        <v>104</v>
      </c>
      <c r="K244" s="27">
        <v>2</v>
      </c>
      <c r="L244" s="27">
        <v>2018</v>
      </c>
      <c r="M244" s="33">
        <v>10932771</v>
      </c>
      <c r="N244" s="33">
        <v>0</v>
      </c>
      <c r="O244" s="33">
        <v>0</v>
      </c>
      <c r="P244" s="98">
        <f t="shared" si="74"/>
        <v>0</v>
      </c>
      <c r="Q244" s="94"/>
    </row>
    <row r="245" spans="1:17" ht="15" customHeight="1" x14ac:dyDescent="0.2">
      <c r="A245" s="22" t="s">
        <v>184</v>
      </c>
      <c r="B245" s="23" t="s">
        <v>0</v>
      </c>
      <c r="C245" s="23" t="s">
        <v>0</v>
      </c>
      <c r="D245" s="23" t="s">
        <v>0</v>
      </c>
      <c r="E245" s="23" t="s">
        <v>0</v>
      </c>
      <c r="F245" s="23" t="s">
        <v>0</v>
      </c>
      <c r="G245" s="23" t="s">
        <v>0</v>
      </c>
      <c r="H245" s="23" t="s">
        <v>0</v>
      </c>
      <c r="I245" s="23" t="s">
        <v>0</v>
      </c>
      <c r="J245" s="23" t="s">
        <v>0</v>
      </c>
      <c r="K245" s="23" t="s">
        <v>0</v>
      </c>
      <c r="L245" s="23" t="s">
        <v>0</v>
      </c>
      <c r="M245" s="21">
        <f>M246</f>
        <v>3488563.85</v>
      </c>
      <c r="N245" s="21">
        <f>N246</f>
        <v>1018660.3</v>
      </c>
      <c r="O245" s="21">
        <f>O246</f>
        <v>1018660.3</v>
      </c>
      <c r="P245" s="97">
        <f t="shared" si="74"/>
        <v>0.29199990133475701</v>
      </c>
      <c r="Q245" s="72"/>
    </row>
    <row r="246" spans="1:17" ht="34.5" customHeight="1" x14ac:dyDescent="0.2">
      <c r="A246" s="1" t="s">
        <v>362</v>
      </c>
      <c r="B246" s="26" t="s">
        <v>109</v>
      </c>
      <c r="C246" s="26" t="s">
        <v>14</v>
      </c>
      <c r="D246" s="26">
        <v>17</v>
      </c>
      <c r="E246" s="26" t="s">
        <v>75</v>
      </c>
      <c r="F246" s="26" t="s">
        <v>32</v>
      </c>
      <c r="G246" s="26" t="s">
        <v>34</v>
      </c>
      <c r="H246" s="26" t="s">
        <v>165</v>
      </c>
      <c r="I246" s="26" t="s">
        <v>156</v>
      </c>
      <c r="J246" s="27" t="s">
        <v>170</v>
      </c>
      <c r="K246" s="27">
        <v>1</v>
      </c>
      <c r="L246" s="27">
        <v>2018</v>
      </c>
      <c r="M246" s="33">
        <v>3488563.85</v>
      </c>
      <c r="N246" s="33">
        <v>1018660.3</v>
      </c>
      <c r="O246" s="33">
        <v>1018660.3</v>
      </c>
      <c r="P246" s="98">
        <f t="shared" si="74"/>
        <v>0.29199990133475701</v>
      </c>
      <c r="Q246" s="94"/>
    </row>
    <row r="247" spans="1:17" ht="30.75" customHeight="1" x14ac:dyDescent="0.2">
      <c r="A247" s="22" t="s">
        <v>299</v>
      </c>
      <c r="B247" s="34" t="s">
        <v>109</v>
      </c>
      <c r="C247" s="34" t="s">
        <v>14</v>
      </c>
      <c r="D247" s="34">
        <v>18</v>
      </c>
      <c r="E247" s="34" t="s">
        <v>0</v>
      </c>
      <c r="F247" s="34" t="s">
        <v>0</v>
      </c>
      <c r="G247" s="34" t="s">
        <v>0</v>
      </c>
      <c r="H247" s="35" t="s">
        <v>0</v>
      </c>
      <c r="I247" s="35" t="s">
        <v>0</v>
      </c>
      <c r="J247" s="35" t="s">
        <v>0</v>
      </c>
      <c r="K247" s="35" t="s">
        <v>0</v>
      </c>
      <c r="L247" s="35" t="s">
        <v>0</v>
      </c>
      <c r="M247" s="21">
        <f t="shared" ref="M247:O251" si="80">M248</f>
        <v>387129360</v>
      </c>
      <c r="N247" s="21">
        <f t="shared" si="80"/>
        <v>49950957.869999997</v>
      </c>
      <c r="O247" s="21">
        <f t="shared" si="80"/>
        <v>49950957.869999997</v>
      </c>
      <c r="P247" s="97">
        <f t="shared" si="74"/>
        <v>0.12902911282678223</v>
      </c>
      <c r="Q247" s="72"/>
    </row>
    <row r="248" spans="1:17" ht="15" customHeight="1" x14ac:dyDescent="0.2">
      <c r="A248" s="22" t="s">
        <v>305</v>
      </c>
      <c r="B248" s="34" t="s">
        <v>109</v>
      </c>
      <c r="C248" s="34" t="s">
        <v>14</v>
      </c>
      <c r="D248" s="34">
        <v>18</v>
      </c>
      <c r="E248" s="34" t="s">
        <v>75</v>
      </c>
      <c r="F248" s="34" t="s">
        <v>0</v>
      </c>
      <c r="G248" s="34" t="s">
        <v>0</v>
      </c>
      <c r="H248" s="35" t="s">
        <v>0</v>
      </c>
      <c r="I248" s="35" t="s">
        <v>0</v>
      </c>
      <c r="J248" s="35" t="s">
        <v>0</v>
      </c>
      <c r="K248" s="35" t="s">
        <v>0</v>
      </c>
      <c r="L248" s="35" t="s">
        <v>0</v>
      </c>
      <c r="M248" s="21">
        <f t="shared" si="80"/>
        <v>387129360</v>
      </c>
      <c r="N248" s="21">
        <f t="shared" si="80"/>
        <v>49950957.869999997</v>
      </c>
      <c r="O248" s="21">
        <f t="shared" si="80"/>
        <v>49950957.869999997</v>
      </c>
      <c r="P248" s="97">
        <f t="shared" si="74"/>
        <v>0.12902911282678223</v>
      </c>
      <c r="Q248" s="72"/>
    </row>
    <row r="249" spans="1:17" ht="15" customHeight="1" x14ac:dyDescent="0.2">
      <c r="A249" s="36" t="s">
        <v>31</v>
      </c>
      <c r="B249" s="34" t="s">
        <v>109</v>
      </c>
      <c r="C249" s="34" t="s">
        <v>14</v>
      </c>
      <c r="D249" s="34">
        <v>18</v>
      </c>
      <c r="E249" s="34" t="s">
        <v>75</v>
      </c>
      <c r="F249" s="34" t="s">
        <v>32</v>
      </c>
      <c r="G249" s="34" t="s">
        <v>0</v>
      </c>
      <c r="H249" s="34" t="s">
        <v>0</v>
      </c>
      <c r="I249" s="34" t="s">
        <v>0</v>
      </c>
      <c r="J249" s="34" t="s">
        <v>0</v>
      </c>
      <c r="K249" s="34" t="s">
        <v>0</v>
      </c>
      <c r="L249" s="34" t="s">
        <v>0</v>
      </c>
      <c r="M249" s="21">
        <f t="shared" si="80"/>
        <v>387129360</v>
      </c>
      <c r="N249" s="21">
        <f t="shared" si="80"/>
        <v>49950957.869999997</v>
      </c>
      <c r="O249" s="21">
        <f t="shared" si="80"/>
        <v>49950957.869999997</v>
      </c>
      <c r="P249" s="97">
        <f t="shared" si="74"/>
        <v>0.12902911282678223</v>
      </c>
      <c r="Q249" s="72"/>
    </row>
    <row r="250" spans="1:17" ht="15" customHeight="1" x14ac:dyDescent="0.2">
      <c r="A250" s="36" t="s">
        <v>33</v>
      </c>
      <c r="B250" s="34" t="s">
        <v>109</v>
      </c>
      <c r="C250" s="34" t="s">
        <v>14</v>
      </c>
      <c r="D250" s="34">
        <v>18</v>
      </c>
      <c r="E250" s="34" t="s">
        <v>75</v>
      </c>
      <c r="F250" s="34" t="s">
        <v>32</v>
      </c>
      <c r="G250" s="34" t="s">
        <v>34</v>
      </c>
      <c r="H250" s="34" t="s">
        <v>0</v>
      </c>
      <c r="I250" s="34" t="s">
        <v>0</v>
      </c>
      <c r="J250" s="34" t="s">
        <v>0</v>
      </c>
      <c r="K250" s="34" t="s">
        <v>0</v>
      </c>
      <c r="L250" s="34" t="s">
        <v>0</v>
      </c>
      <c r="M250" s="21">
        <f t="shared" si="80"/>
        <v>387129360</v>
      </c>
      <c r="N250" s="21">
        <f t="shared" si="80"/>
        <v>49950957.869999997</v>
      </c>
      <c r="O250" s="21">
        <f t="shared" si="80"/>
        <v>49950957.869999997</v>
      </c>
      <c r="P250" s="97">
        <f t="shared" si="74"/>
        <v>0.12902911282678223</v>
      </c>
      <c r="Q250" s="72"/>
    </row>
    <row r="251" spans="1:17" ht="31.5" x14ac:dyDescent="0.2">
      <c r="A251" s="22" t="s">
        <v>164</v>
      </c>
      <c r="B251" s="34" t="s">
        <v>109</v>
      </c>
      <c r="C251" s="34" t="s">
        <v>14</v>
      </c>
      <c r="D251" s="34">
        <v>18</v>
      </c>
      <c r="E251" s="34" t="s">
        <v>75</v>
      </c>
      <c r="F251" s="34" t="s">
        <v>32</v>
      </c>
      <c r="G251" s="34" t="s">
        <v>34</v>
      </c>
      <c r="H251" s="34" t="s">
        <v>165</v>
      </c>
      <c r="I251" s="35" t="s">
        <v>0</v>
      </c>
      <c r="J251" s="35" t="s">
        <v>0</v>
      </c>
      <c r="K251" s="35" t="s">
        <v>0</v>
      </c>
      <c r="L251" s="35" t="s">
        <v>0</v>
      </c>
      <c r="M251" s="21">
        <f t="shared" si="80"/>
        <v>387129360</v>
      </c>
      <c r="N251" s="21">
        <f t="shared" si="80"/>
        <v>49950957.869999997</v>
      </c>
      <c r="O251" s="21">
        <f t="shared" si="80"/>
        <v>49950957.869999997</v>
      </c>
      <c r="P251" s="97">
        <f t="shared" si="74"/>
        <v>0.12902911282678223</v>
      </c>
      <c r="Q251" s="72"/>
    </row>
    <row r="252" spans="1:17" ht="48" customHeight="1" x14ac:dyDescent="0.2">
      <c r="A252" s="22" t="s">
        <v>307</v>
      </c>
      <c r="B252" s="34" t="s">
        <v>109</v>
      </c>
      <c r="C252" s="34" t="s">
        <v>14</v>
      </c>
      <c r="D252" s="34">
        <v>18</v>
      </c>
      <c r="E252" s="34" t="s">
        <v>75</v>
      </c>
      <c r="F252" s="34" t="s">
        <v>32</v>
      </c>
      <c r="G252" s="34" t="s">
        <v>34</v>
      </c>
      <c r="H252" s="34" t="s">
        <v>165</v>
      </c>
      <c r="I252" s="34" t="s">
        <v>156</v>
      </c>
      <c r="J252" s="34" t="s">
        <v>0</v>
      </c>
      <c r="K252" s="34" t="s">
        <v>0</v>
      </c>
      <c r="L252" s="34" t="s">
        <v>0</v>
      </c>
      <c r="M252" s="21">
        <f>M253+M260</f>
        <v>387129360</v>
      </c>
      <c r="N252" s="21">
        <f>N253+N260</f>
        <v>49950957.869999997</v>
      </c>
      <c r="O252" s="21">
        <f>O253+O260</f>
        <v>49950957.869999997</v>
      </c>
      <c r="P252" s="97">
        <f t="shared" si="74"/>
        <v>0.12902911282678223</v>
      </c>
      <c r="Q252" s="72"/>
    </row>
    <row r="253" spans="1:17" ht="15" customHeight="1" x14ac:dyDescent="0.2">
      <c r="A253" s="22" t="s">
        <v>186</v>
      </c>
      <c r="B253" s="23" t="s">
        <v>0</v>
      </c>
      <c r="C253" s="23" t="s">
        <v>0</v>
      </c>
      <c r="D253" s="23"/>
      <c r="E253" s="23" t="s">
        <v>0</v>
      </c>
      <c r="F253" s="23" t="s">
        <v>0</v>
      </c>
      <c r="G253" s="23" t="s">
        <v>0</v>
      </c>
      <c r="H253" s="23" t="s">
        <v>0</v>
      </c>
      <c r="I253" s="23" t="s">
        <v>0</v>
      </c>
      <c r="J253" s="23" t="s">
        <v>0</v>
      </c>
      <c r="K253" s="23" t="s">
        <v>0</v>
      </c>
      <c r="L253" s="23" t="s">
        <v>0</v>
      </c>
      <c r="M253" s="21">
        <f>M254+M255+M256+M257+M258+M259</f>
        <v>386000000</v>
      </c>
      <c r="N253" s="21">
        <f>N254+N255+N256+N257+N258+N259</f>
        <v>49153164.969999999</v>
      </c>
      <c r="O253" s="21">
        <f>O254+O255+O256+O257+O258+O259</f>
        <v>49153164.969999999</v>
      </c>
      <c r="P253" s="97">
        <f t="shared" si="74"/>
        <v>0.12733980562176164</v>
      </c>
      <c r="Q253" s="72"/>
    </row>
    <row r="254" spans="1:17" ht="97.5" customHeight="1" x14ac:dyDescent="0.2">
      <c r="A254" s="1" t="s">
        <v>312</v>
      </c>
      <c r="B254" s="26" t="s">
        <v>109</v>
      </c>
      <c r="C254" s="26" t="s">
        <v>14</v>
      </c>
      <c r="D254" s="26">
        <v>18</v>
      </c>
      <c r="E254" s="26" t="s">
        <v>75</v>
      </c>
      <c r="F254" s="26" t="s">
        <v>32</v>
      </c>
      <c r="G254" s="26" t="s">
        <v>34</v>
      </c>
      <c r="H254" s="26" t="s">
        <v>165</v>
      </c>
      <c r="I254" s="26" t="s">
        <v>156</v>
      </c>
      <c r="J254" s="27" t="s">
        <v>300</v>
      </c>
      <c r="K254" s="27">
        <v>4869</v>
      </c>
      <c r="L254" s="27">
        <v>2020</v>
      </c>
      <c r="M254" s="33">
        <v>127283280</v>
      </c>
      <c r="N254" s="33">
        <v>49153164.969999999</v>
      </c>
      <c r="O254" s="33">
        <v>49153164.969999999</v>
      </c>
      <c r="P254" s="98">
        <f t="shared" si="74"/>
        <v>0.38617141992255383</v>
      </c>
      <c r="Q254" s="94"/>
    </row>
    <row r="255" spans="1:17" ht="72.75" customHeight="1" x14ac:dyDescent="0.2">
      <c r="A255" s="1" t="s">
        <v>395</v>
      </c>
      <c r="B255" s="26" t="s">
        <v>109</v>
      </c>
      <c r="C255" s="26" t="s">
        <v>14</v>
      </c>
      <c r="D255" s="26">
        <v>18</v>
      </c>
      <c r="E255" s="26" t="s">
        <v>75</v>
      </c>
      <c r="F255" s="26" t="s">
        <v>32</v>
      </c>
      <c r="G255" s="26" t="s">
        <v>34</v>
      </c>
      <c r="H255" s="26" t="s">
        <v>165</v>
      </c>
      <c r="I255" s="26" t="s">
        <v>156</v>
      </c>
      <c r="J255" s="27" t="s">
        <v>300</v>
      </c>
      <c r="K255" s="27">
        <v>664</v>
      </c>
      <c r="L255" s="27">
        <v>2018</v>
      </c>
      <c r="M255" s="33">
        <v>18031285</v>
      </c>
      <c r="N255" s="33">
        <v>0</v>
      </c>
      <c r="O255" s="33">
        <v>0</v>
      </c>
      <c r="P255" s="98">
        <f t="shared" si="74"/>
        <v>0</v>
      </c>
      <c r="Q255" s="94"/>
    </row>
    <row r="256" spans="1:17" ht="100.5" customHeight="1" x14ac:dyDescent="0.2">
      <c r="A256" s="1" t="s">
        <v>396</v>
      </c>
      <c r="B256" s="26" t="s">
        <v>109</v>
      </c>
      <c r="C256" s="26" t="s">
        <v>14</v>
      </c>
      <c r="D256" s="26">
        <v>18</v>
      </c>
      <c r="E256" s="26" t="s">
        <v>75</v>
      </c>
      <c r="F256" s="26" t="s">
        <v>32</v>
      </c>
      <c r="G256" s="26" t="s">
        <v>34</v>
      </c>
      <c r="H256" s="26" t="s">
        <v>165</v>
      </c>
      <c r="I256" s="26" t="s">
        <v>156</v>
      </c>
      <c r="J256" s="27" t="s">
        <v>300</v>
      </c>
      <c r="K256" s="27">
        <v>429</v>
      </c>
      <c r="L256" s="27">
        <v>2018</v>
      </c>
      <c r="M256" s="33">
        <v>11219927</v>
      </c>
      <c r="N256" s="33">
        <v>0</v>
      </c>
      <c r="O256" s="33">
        <v>0</v>
      </c>
      <c r="P256" s="98">
        <f t="shared" si="74"/>
        <v>0</v>
      </c>
      <c r="Q256" s="94"/>
    </row>
    <row r="257" spans="1:19" ht="65.25" customHeight="1" x14ac:dyDescent="0.2">
      <c r="A257" s="1" t="s">
        <v>397</v>
      </c>
      <c r="B257" s="26" t="s">
        <v>109</v>
      </c>
      <c r="C257" s="26" t="s">
        <v>14</v>
      </c>
      <c r="D257" s="26">
        <v>18</v>
      </c>
      <c r="E257" s="26" t="s">
        <v>75</v>
      </c>
      <c r="F257" s="26" t="s">
        <v>32</v>
      </c>
      <c r="G257" s="26" t="s">
        <v>34</v>
      </c>
      <c r="H257" s="26" t="s">
        <v>165</v>
      </c>
      <c r="I257" s="26" t="s">
        <v>156</v>
      </c>
      <c r="J257" s="27" t="s">
        <v>300</v>
      </c>
      <c r="K257" s="27">
        <v>1004</v>
      </c>
      <c r="L257" s="27">
        <v>2018</v>
      </c>
      <c r="M257" s="33">
        <v>10789748</v>
      </c>
      <c r="N257" s="33">
        <v>0</v>
      </c>
      <c r="O257" s="33">
        <v>0</v>
      </c>
      <c r="P257" s="98">
        <f t="shared" si="74"/>
        <v>0</v>
      </c>
      <c r="Q257" s="94"/>
    </row>
    <row r="258" spans="1:19" ht="62.25" customHeight="1" x14ac:dyDescent="0.2">
      <c r="A258" s="1" t="s">
        <v>398</v>
      </c>
      <c r="B258" s="26" t="s">
        <v>109</v>
      </c>
      <c r="C258" s="26" t="s">
        <v>14</v>
      </c>
      <c r="D258" s="26">
        <v>18</v>
      </c>
      <c r="E258" s="26" t="s">
        <v>75</v>
      </c>
      <c r="F258" s="26" t="s">
        <v>32</v>
      </c>
      <c r="G258" s="26" t="s">
        <v>34</v>
      </c>
      <c r="H258" s="26" t="s">
        <v>165</v>
      </c>
      <c r="I258" s="26" t="s">
        <v>156</v>
      </c>
      <c r="J258" s="27" t="s">
        <v>300</v>
      </c>
      <c r="K258" s="27">
        <v>4723</v>
      </c>
      <c r="L258" s="27">
        <v>2020</v>
      </c>
      <c r="M258" s="33">
        <v>111420945</v>
      </c>
      <c r="N258" s="33">
        <v>0</v>
      </c>
      <c r="O258" s="33">
        <v>0</v>
      </c>
      <c r="P258" s="98">
        <f t="shared" si="74"/>
        <v>0</v>
      </c>
      <c r="Q258" s="94"/>
    </row>
    <row r="259" spans="1:19" ht="67.5" customHeight="1" x14ac:dyDescent="0.2">
      <c r="A259" s="1" t="s">
        <v>399</v>
      </c>
      <c r="B259" s="26" t="s">
        <v>109</v>
      </c>
      <c r="C259" s="26" t="s">
        <v>14</v>
      </c>
      <c r="D259" s="26">
        <v>18</v>
      </c>
      <c r="E259" s="26" t="s">
        <v>75</v>
      </c>
      <c r="F259" s="26" t="s">
        <v>32</v>
      </c>
      <c r="G259" s="26" t="s">
        <v>34</v>
      </c>
      <c r="H259" s="26" t="s">
        <v>165</v>
      </c>
      <c r="I259" s="26" t="s">
        <v>156</v>
      </c>
      <c r="J259" s="27" t="s">
        <v>300</v>
      </c>
      <c r="K259" s="27">
        <v>5388</v>
      </c>
      <c r="L259" s="27">
        <v>2020</v>
      </c>
      <c r="M259" s="33">
        <v>107254815</v>
      </c>
      <c r="N259" s="33">
        <v>0</v>
      </c>
      <c r="O259" s="33">
        <v>0</v>
      </c>
      <c r="P259" s="98">
        <f t="shared" si="74"/>
        <v>0</v>
      </c>
      <c r="Q259" s="94"/>
    </row>
    <row r="260" spans="1:19" ht="18.75" customHeight="1" x14ac:dyDescent="0.2">
      <c r="A260" s="22" t="s">
        <v>367</v>
      </c>
      <c r="B260" s="23" t="s">
        <v>0</v>
      </c>
      <c r="C260" s="23" t="s">
        <v>0</v>
      </c>
      <c r="D260" s="23"/>
      <c r="E260" s="23" t="s">
        <v>0</v>
      </c>
      <c r="F260" s="23" t="s">
        <v>0</v>
      </c>
      <c r="G260" s="23" t="s">
        <v>0</v>
      </c>
      <c r="H260" s="23" t="s">
        <v>0</v>
      </c>
      <c r="I260" s="23" t="s">
        <v>0</v>
      </c>
      <c r="J260" s="23" t="s">
        <v>0</v>
      </c>
      <c r="K260" s="23" t="s">
        <v>0</v>
      </c>
      <c r="L260" s="23" t="s">
        <v>0</v>
      </c>
      <c r="M260" s="21">
        <f>M261</f>
        <v>1129360</v>
      </c>
      <c r="N260" s="21">
        <f>N261</f>
        <v>797792.9</v>
      </c>
      <c r="O260" s="21">
        <f>O261</f>
        <v>797792.9</v>
      </c>
      <c r="P260" s="97">
        <f t="shared" si="74"/>
        <v>0.70641150740242264</v>
      </c>
      <c r="Q260" s="72"/>
    </row>
    <row r="261" spans="1:19" s="87" customFormat="1" ht="33.75" customHeight="1" x14ac:dyDescent="0.2">
      <c r="A261" s="81" t="s">
        <v>368</v>
      </c>
      <c r="B261" s="82" t="s">
        <v>109</v>
      </c>
      <c r="C261" s="82" t="s">
        <v>14</v>
      </c>
      <c r="D261" s="82">
        <v>18</v>
      </c>
      <c r="E261" s="82" t="s">
        <v>75</v>
      </c>
      <c r="F261" s="82" t="s">
        <v>32</v>
      </c>
      <c r="G261" s="82" t="s">
        <v>34</v>
      </c>
      <c r="H261" s="82" t="s">
        <v>165</v>
      </c>
      <c r="I261" s="82" t="s">
        <v>156</v>
      </c>
      <c r="J261" s="83" t="s">
        <v>300</v>
      </c>
      <c r="K261" s="83">
        <v>4869</v>
      </c>
      <c r="L261" s="83">
        <v>2018</v>
      </c>
      <c r="M261" s="84">
        <v>1129360</v>
      </c>
      <c r="N261" s="84">
        <v>797792.9</v>
      </c>
      <c r="O261" s="84">
        <v>797792.9</v>
      </c>
      <c r="P261" s="104">
        <f t="shared" si="74"/>
        <v>0.70641150740242264</v>
      </c>
      <c r="Q261" s="100"/>
      <c r="R261" s="85"/>
      <c r="S261" s="86"/>
    </row>
    <row r="262" spans="1:19" ht="51.75" customHeight="1" x14ac:dyDescent="0.2">
      <c r="A262" s="22" t="s">
        <v>298</v>
      </c>
      <c r="B262" s="34" t="s">
        <v>109</v>
      </c>
      <c r="C262" s="34" t="s">
        <v>14</v>
      </c>
      <c r="D262" s="34">
        <v>19</v>
      </c>
      <c r="E262" s="34" t="s">
        <v>0</v>
      </c>
      <c r="F262" s="34" t="s">
        <v>0</v>
      </c>
      <c r="G262" s="34" t="s">
        <v>0</v>
      </c>
      <c r="H262" s="35" t="s">
        <v>0</v>
      </c>
      <c r="I262" s="35" t="s">
        <v>0</v>
      </c>
      <c r="J262" s="35" t="s">
        <v>0</v>
      </c>
      <c r="K262" s="35" t="s">
        <v>0</v>
      </c>
      <c r="L262" s="35" t="s">
        <v>0</v>
      </c>
      <c r="M262" s="21">
        <f t="shared" ref="M262:O268" si="81">M263</f>
        <v>5526512.9000000004</v>
      </c>
      <c r="N262" s="21">
        <f t="shared" si="81"/>
        <v>4790740.2699999996</v>
      </c>
      <c r="O262" s="21">
        <f t="shared" si="81"/>
        <v>4790740.2699999996</v>
      </c>
      <c r="P262" s="97">
        <f t="shared" si="74"/>
        <v>0.86686493937252895</v>
      </c>
      <c r="Q262" s="72"/>
    </row>
    <row r="263" spans="1:19" ht="21.75" customHeight="1" x14ac:dyDescent="0.2">
      <c r="A263" s="22" t="s">
        <v>305</v>
      </c>
      <c r="B263" s="34" t="s">
        <v>109</v>
      </c>
      <c r="C263" s="34" t="s">
        <v>14</v>
      </c>
      <c r="D263" s="34">
        <v>19</v>
      </c>
      <c r="E263" s="34" t="s">
        <v>75</v>
      </c>
      <c r="F263" s="34" t="s">
        <v>0</v>
      </c>
      <c r="G263" s="34" t="s">
        <v>0</v>
      </c>
      <c r="H263" s="35" t="s">
        <v>0</v>
      </c>
      <c r="I263" s="35" t="s">
        <v>0</v>
      </c>
      <c r="J263" s="35" t="s">
        <v>0</v>
      </c>
      <c r="K263" s="35" t="s">
        <v>0</v>
      </c>
      <c r="L263" s="35" t="s">
        <v>0</v>
      </c>
      <c r="M263" s="21">
        <f t="shared" si="81"/>
        <v>5526512.9000000004</v>
      </c>
      <c r="N263" s="21">
        <f t="shared" si="81"/>
        <v>4790740.2699999996</v>
      </c>
      <c r="O263" s="21">
        <f t="shared" si="81"/>
        <v>4790740.2699999996</v>
      </c>
      <c r="P263" s="97">
        <f t="shared" si="74"/>
        <v>0.86686493937252895</v>
      </c>
      <c r="Q263" s="72"/>
    </row>
    <row r="264" spans="1:19" ht="15" customHeight="1" x14ac:dyDescent="0.2">
      <c r="A264" s="36" t="s">
        <v>31</v>
      </c>
      <c r="B264" s="34" t="s">
        <v>109</v>
      </c>
      <c r="C264" s="34" t="s">
        <v>14</v>
      </c>
      <c r="D264" s="34">
        <v>19</v>
      </c>
      <c r="E264" s="34" t="s">
        <v>75</v>
      </c>
      <c r="F264" s="34" t="s">
        <v>32</v>
      </c>
      <c r="G264" s="34" t="s">
        <v>0</v>
      </c>
      <c r="H264" s="34" t="s">
        <v>0</v>
      </c>
      <c r="I264" s="34" t="s">
        <v>0</v>
      </c>
      <c r="J264" s="34" t="s">
        <v>0</v>
      </c>
      <c r="K264" s="34" t="s">
        <v>0</v>
      </c>
      <c r="L264" s="34" t="s">
        <v>0</v>
      </c>
      <c r="M264" s="21">
        <f t="shared" si="81"/>
        <v>5526512.9000000004</v>
      </c>
      <c r="N264" s="21">
        <f t="shared" si="81"/>
        <v>4790740.2699999996</v>
      </c>
      <c r="O264" s="21">
        <f t="shared" si="81"/>
        <v>4790740.2699999996</v>
      </c>
      <c r="P264" s="97">
        <f t="shared" si="74"/>
        <v>0.86686493937252895</v>
      </c>
      <c r="Q264" s="72"/>
    </row>
    <row r="265" spans="1:19" ht="15" customHeight="1" x14ac:dyDescent="0.2">
      <c r="A265" s="36" t="s">
        <v>33</v>
      </c>
      <c r="B265" s="34" t="s">
        <v>109</v>
      </c>
      <c r="C265" s="34" t="s">
        <v>14</v>
      </c>
      <c r="D265" s="34">
        <v>19</v>
      </c>
      <c r="E265" s="34" t="s">
        <v>75</v>
      </c>
      <c r="F265" s="34" t="s">
        <v>32</v>
      </c>
      <c r="G265" s="34" t="s">
        <v>34</v>
      </c>
      <c r="H265" s="34" t="s">
        <v>0</v>
      </c>
      <c r="I265" s="34" t="s">
        <v>0</v>
      </c>
      <c r="J265" s="34" t="s">
        <v>0</v>
      </c>
      <c r="K265" s="34" t="s">
        <v>0</v>
      </c>
      <c r="L265" s="34" t="s">
        <v>0</v>
      </c>
      <c r="M265" s="21">
        <f t="shared" si="81"/>
        <v>5526512.9000000004</v>
      </c>
      <c r="N265" s="21">
        <f t="shared" si="81"/>
        <v>4790740.2699999996</v>
      </c>
      <c r="O265" s="21">
        <f t="shared" si="81"/>
        <v>4790740.2699999996</v>
      </c>
      <c r="P265" s="97">
        <f t="shared" si="74"/>
        <v>0.86686493937252895</v>
      </c>
      <c r="Q265" s="72"/>
    </row>
    <row r="266" spans="1:19" ht="31.5" x14ac:dyDescent="0.2">
      <c r="A266" s="22" t="s">
        <v>164</v>
      </c>
      <c r="B266" s="34" t="s">
        <v>109</v>
      </c>
      <c r="C266" s="34" t="s">
        <v>14</v>
      </c>
      <c r="D266" s="34">
        <v>19</v>
      </c>
      <c r="E266" s="34" t="s">
        <v>75</v>
      </c>
      <c r="F266" s="34" t="s">
        <v>32</v>
      </c>
      <c r="G266" s="34" t="s">
        <v>34</v>
      </c>
      <c r="H266" s="34" t="s">
        <v>165</v>
      </c>
      <c r="I266" s="35" t="s">
        <v>0</v>
      </c>
      <c r="J266" s="35" t="s">
        <v>0</v>
      </c>
      <c r="K266" s="35" t="s">
        <v>0</v>
      </c>
      <c r="L266" s="35" t="s">
        <v>0</v>
      </c>
      <c r="M266" s="21">
        <f t="shared" si="81"/>
        <v>5526512.9000000004</v>
      </c>
      <c r="N266" s="21">
        <f t="shared" si="81"/>
        <v>4790740.2699999996</v>
      </c>
      <c r="O266" s="21">
        <f t="shared" si="81"/>
        <v>4790740.2699999996</v>
      </c>
      <c r="P266" s="97">
        <f t="shared" si="74"/>
        <v>0.86686493937252895</v>
      </c>
      <c r="Q266" s="72"/>
    </row>
    <row r="267" spans="1:19" ht="50.25" customHeight="1" x14ac:dyDescent="0.2">
      <c r="A267" s="22" t="s">
        <v>307</v>
      </c>
      <c r="B267" s="34" t="s">
        <v>109</v>
      </c>
      <c r="C267" s="34" t="s">
        <v>14</v>
      </c>
      <c r="D267" s="34">
        <v>19</v>
      </c>
      <c r="E267" s="34" t="s">
        <v>75</v>
      </c>
      <c r="F267" s="34" t="s">
        <v>32</v>
      </c>
      <c r="G267" s="34" t="s">
        <v>34</v>
      </c>
      <c r="H267" s="34" t="s">
        <v>165</v>
      </c>
      <c r="I267" s="34" t="s">
        <v>156</v>
      </c>
      <c r="J267" s="34" t="s">
        <v>0</v>
      </c>
      <c r="K267" s="34" t="s">
        <v>0</v>
      </c>
      <c r="L267" s="34" t="s">
        <v>0</v>
      </c>
      <c r="M267" s="21">
        <f t="shared" si="81"/>
        <v>5526512.9000000004</v>
      </c>
      <c r="N267" s="21">
        <f t="shared" si="81"/>
        <v>4790740.2699999996</v>
      </c>
      <c r="O267" s="21">
        <f t="shared" si="81"/>
        <v>4790740.2699999996</v>
      </c>
      <c r="P267" s="97">
        <f t="shared" si="74"/>
        <v>0.86686493937252895</v>
      </c>
      <c r="Q267" s="72"/>
    </row>
    <row r="268" spans="1:19" ht="15" customHeight="1" x14ac:dyDescent="0.2">
      <c r="A268" s="22" t="s">
        <v>178</v>
      </c>
      <c r="B268" s="23" t="s">
        <v>0</v>
      </c>
      <c r="C268" s="23" t="s">
        <v>0</v>
      </c>
      <c r="D268" s="23" t="s">
        <v>0</v>
      </c>
      <c r="E268" s="23" t="s">
        <v>0</v>
      </c>
      <c r="F268" s="23" t="s">
        <v>0</v>
      </c>
      <c r="G268" s="23" t="s">
        <v>0</v>
      </c>
      <c r="H268" s="23" t="s">
        <v>0</v>
      </c>
      <c r="I268" s="23" t="s">
        <v>0</v>
      </c>
      <c r="J268" s="23" t="s">
        <v>0</v>
      </c>
      <c r="K268" s="23" t="s">
        <v>0</v>
      </c>
      <c r="L268" s="23" t="s">
        <v>0</v>
      </c>
      <c r="M268" s="21">
        <f t="shared" si="81"/>
        <v>5526512.9000000004</v>
      </c>
      <c r="N268" s="21">
        <f t="shared" si="81"/>
        <v>4790740.2699999996</v>
      </c>
      <c r="O268" s="21">
        <f t="shared" si="81"/>
        <v>4790740.2699999996</v>
      </c>
      <c r="P268" s="97">
        <f t="shared" si="74"/>
        <v>0.86686493937252895</v>
      </c>
      <c r="Q268" s="72"/>
    </row>
    <row r="269" spans="1:19" ht="48" customHeight="1" x14ac:dyDescent="0.2">
      <c r="A269" s="1" t="s">
        <v>358</v>
      </c>
      <c r="B269" s="26" t="s">
        <v>109</v>
      </c>
      <c r="C269" s="26" t="s">
        <v>14</v>
      </c>
      <c r="D269" s="26">
        <v>19</v>
      </c>
      <c r="E269" s="26" t="s">
        <v>75</v>
      </c>
      <c r="F269" s="26" t="s">
        <v>32</v>
      </c>
      <c r="G269" s="26" t="s">
        <v>34</v>
      </c>
      <c r="H269" s="26" t="s">
        <v>165</v>
      </c>
      <c r="I269" s="26" t="s">
        <v>156</v>
      </c>
      <c r="J269" s="27" t="s">
        <v>111</v>
      </c>
      <c r="K269" s="27" t="s">
        <v>255</v>
      </c>
      <c r="L269" s="27">
        <v>2018</v>
      </c>
      <c r="M269" s="33">
        <v>5526512.9000000004</v>
      </c>
      <c r="N269" s="33">
        <v>4790740.2699999996</v>
      </c>
      <c r="O269" s="33">
        <v>4790740.2699999996</v>
      </c>
      <c r="P269" s="98">
        <f t="shared" si="74"/>
        <v>0.86686493937252895</v>
      </c>
      <c r="Q269" s="94"/>
    </row>
    <row r="270" spans="1:19" ht="34.35" customHeight="1" x14ac:dyDescent="0.2">
      <c r="A270" s="22" t="s">
        <v>112</v>
      </c>
      <c r="B270" s="34" t="s">
        <v>109</v>
      </c>
      <c r="C270" s="34" t="s">
        <v>15</v>
      </c>
      <c r="D270" s="34" t="s">
        <v>0</v>
      </c>
      <c r="E270" s="34" t="s">
        <v>0</v>
      </c>
      <c r="F270" s="34" t="s">
        <v>0</v>
      </c>
      <c r="G270" s="34" t="s">
        <v>0</v>
      </c>
      <c r="H270" s="35" t="s">
        <v>0</v>
      </c>
      <c r="I270" s="35" t="s">
        <v>0</v>
      </c>
      <c r="J270" s="35" t="s">
        <v>0</v>
      </c>
      <c r="K270" s="35" t="s">
        <v>0</v>
      </c>
      <c r="L270" s="35" t="s">
        <v>0</v>
      </c>
      <c r="M270" s="21">
        <f t="shared" ref="M270:O275" si="82">M271</f>
        <v>181864623.72</v>
      </c>
      <c r="N270" s="21">
        <f t="shared" si="82"/>
        <v>24962046</v>
      </c>
      <c r="O270" s="21">
        <f t="shared" si="82"/>
        <v>24962046</v>
      </c>
      <c r="P270" s="97">
        <f t="shared" si="74"/>
        <v>0.13725619358733415</v>
      </c>
      <c r="Q270" s="72"/>
    </row>
    <row r="271" spans="1:19" ht="76.5" customHeight="1" x14ac:dyDescent="0.2">
      <c r="A271" s="22" t="s">
        <v>113</v>
      </c>
      <c r="B271" s="34" t="s">
        <v>109</v>
      </c>
      <c r="C271" s="34" t="s">
        <v>15</v>
      </c>
      <c r="D271" s="34" t="s">
        <v>91</v>
      </c>
      <c r="E271" s="34" t="s">
        <v>0</v>
      </c>
      <c r="F271" s="34" t="s">
        <v>0</v>
      </c>
      <c r="G271" s="34" t="s">
        <v>0</v>
      </c>
      <c r="H271" s="35" t="s">
        <v>0</v>
      </c>
      <c r="I271" s="35" t="s">
        <v>0</v>
      </c>
      <c r="J271" s="35" t="s">
        <v>0</v>
      </c>
      <c r="K271" s="35" t="s">
        <v>0</v>
      </c>
      <c r="L271" s="35" t="s">
        <v>0</v>
      </c>
      <c r="M271" s="21">
        <f t="shared" si="82"/>
        <v>181864623.72</v>
      </c>
      <c r="N271" s="21">
        <f t="shared" si="82"/>
        <v>24962046</v>
      </c>
      <c r="O271" s="21">
        <f t="shared" si="82"/>
        <v>24962046</v>
      </c>
      <c r="P271" s="97">
        <f t="shared" ref="P271:P315" si="83">O271/M271</f>
        <v>0.13725619358733415</v>
      </c>
      <c r="Q271" s="72"/>
    </row>
    <row r="272" spans="1:19" ht="21.75" customHeight="1" x14ac:dyDescent="0.2">
      <c r="A272" s="22" t="s">
        <v>305</v>
      </c>
      <c r="B272" s="34" t="s">
        <v>109</v>
      </c>
      <c r="C272" s="34" t="s">
        <v>15</v>
      </c>
      <c r="D272" s="34" t="s">
        <v>91</v>
      </c>
      <c r="E272" s="34" t="s">
        <v>75</v>
      </c>
      <c r="F272" s="34" t="s">
        <v>0</v>
      </c>
      <c r="G272" s="34" t="s">
        <v>0</v>
      </c>
      <c r="H272" s="35" t="s">
        <v>0</v>
      </c>
      <c r="I272" s="35" t="s">
        <v>0</v>
      </c>
      <c r="J272" s="35" t="s">
        <v>0</v>
      </c>
      <c r="K272" s="35" t="s">
        <v>0</v>
      </c>
      <c r="L272" s="35" t="s">
        <v>0</v>
      </c>
      <c r="M272" s="21">
        <f t="shared" si="82"/>
        <v>181864623.72</v>
      </c>
      <c r="N272" s="21">
        <f t="shared" si="82"/>
        <v>24962046</v>
      </c>
      <c r="O272" s="21">
        <f t="shared" si="82"/>
        <v>24962046</v>
      </c>
      <c r="P272" s="97">
        <f t="shared" si="83"/>
        <v>0.13725619358733415</v>
      </c>
      <c r="Q272" s="72"/>
    </row>
    <row r="273" spans="1:18" ht="15" customHeight="1" x14ac:dyDescent="0.2">
      <c r="A273" s="36" t="s">
        <v>94</v>
      </c>
      <c r="B273" s="34" t="s">
        <v>109</v>
      </c>
      <c r="C273" s="34" t="s">
        <v>15</v>
      </c>
      <c r="D273" s="34" t="s">
        <v>91</v>
      </c>
      <c r="E273" s="34" t="s">
        <v>75</v>
      </c>
      <c r="F273" s="34" t="s">
        <v>95</v>
      </c>
      <c r="G273" s="34" t="s">
        <v>0</v>
      </c>
      <c r="H273" s="34" t="s">
        <v>0</v>
      </c>
      <c r="I273" s="34" t="s">
        <v>0</v>
      </c>
      <c r="J273" s="34" t="s">
        <v>0</v>
      </c>
      <c r="K273" s="34" t="s">
        <v>0</v>
      </c>
      <c r="L273" s="34" t="s">
        <v>0</v>
      </c>
      <c r="M273" s="21">
        <f t="shared" si="82"/>
        <v>181864623.72</v>
      </c>
      <c r="N273" s="21">
        <f t="shared" si="82"/>
        <v>24962046</v>
      </c>
      <c r="O273" s="21">
        <f t="shared" si="82"/>
        <v>24962046</v>
      </c>
      <c r="P273" s="97">
        <f t="shared" si="83"/>
        <v>0.13725619358733415</v>
      </c>
      <c r="Q273" s="72"/>
    </row>
    <row r="274" spans="1:18" ht="18.75" customHeight="1" x14ac:dyDescent="0.2">
      <c r="A274" s="36" t="s">
        <v>100</v>
      </c>
      <c r="B274" s="34" t="s">
        <v>109</v>
      </c>
      <c r="C274" s="34" t="s">
        <v>15</v>
      </c>
      <c r="D274" s="34" t="s">
        <v>91</v>
      </c>
      <c r="E274" s="34" t="s">
        <v>75</v>
      </c>
      <c r="F274" s="34" t="s">
        <v>95</v>
      </c>
      <c r="G274" s="34" t="s">
        <v>101</v>
      </c>
      <c r="H274" s="34" t="s">
        <v>0</v>
      </c>
      <c r="I274" s="34" t="s">
        <v>0</v>
      </c>
      <c r="J274" s="34" t="s">
        <v>0</v>
      </c>
      <c r="K274" s="34" t="s">
        <v>0</v>
      </c>
      <c r="L274" s="34" t="s">
        <v>0</v>
      </c>
      <c r="M274" s="21">
        <f t="shared" si="82"/>
        <v>181864623.72</v>
      </c>
      <c r="N274" s="21">
        <f t="shared" si="82"/>
        <v>24962046</v>
      </c>
      <c r="O274" s="21">
        <f t="shared" si="82"/>
        <v>24962046</v>
      </c>
      <c r="P274" s="97">
        <f t="shared" si="83"/>
        <v>0.13725619358733415</v>
      </c>
      <c r="Q274" s="72"/>
    </row>
    <row r="275" spans="1:18" ht="52.35" customHeight="1" x14ac:dyDescent="0.2">
      <c r="A275" s="22" t="s">
        <v>264</v>
      </c>
      <c r="B275" s="34" t="s">
        <v>109</v>
      </c>
      <c r="C275" s="34" t="s">
        <v>15</v>
      </c>
      <c r="D275" s="34" t="s">
        <v>91</v>
      </c>
      <c r="E275" s="34" t="s">
        <v>75</v>
      </c>
      <c r="F275" s="34" t="s">
        <v>95</v>
      </c>
      <c r="G275" s="34" t="s">
        <v>101</v>
      </c>
      <c r="H275" s="34" t="s">
        <v>265</v>
      </c>
      <c r="I275" s="35" t="s">
        <v>0</v>
      </c>
      <c r="J275" s="35" t="s">
        <v>0</v>
      </c>
      <c r="K275" s="35" t="s">
        <v>0</v>
      </c>
      <c r="L275" s="35" t="s">
        <v>0</v>
      </c>
      <c r="M275" s="21">
        <f t="shared" si="82"/>
        <v>181864623.72</v>
      </c>
      <c r="N275" s="21">
        <f t="shared" si="82"/>
        <v>24962046</v>
      </c>
      <c r="O275" s="21">
        <f t="shared" si="82"/>
        <v>24962046</v>
      </c>
      <c r="P275" s="97">
        <f t="shared" si="83"/>
        <v>0.13725619358733415</v>
      </c>
      <c r="Q275" s="72"/>
    </row>
    <row r="276" spans="1:18" ht="49.5" customHeight="1" x14ac:dyDescent="0.2">
      <c r="A276" s="22" t="s">
        <v>307</v>
      </c>
      <c r="B276" s="34" t="s">
        <v>109</v>
      </c>
      <c r="C276" s="34" t="s">
        <v>15</v>
      </c>
      <c r="D276" s="34" t="s">
        <v>91</v>
      </c>
      <c r="E276" s="34" t="s">
        <v>75</v>
      </c>
      <c r="F276" s="34" t="s">
        <v>95</v>
      </c>
      <c r="G276" s="34" t="s">
        <v>101</v>
      </c>
      <c r="H276" s="34" t="s">
        <v>265</v>
      </c>
      <c r="I276" s="34" t="s">
        <v>156</v>
      </c>
      <c r="J276" s="34" t="s">
        <v>0</v>
      </c>
      <c r="K276" s="34" t="s">
        <v>0</v>
      </c>
      <c r="L276" s="34" t="s">
        <v>0</v>
      </c>
      <c r="M276" s="21">
        <f>M277+M279+M285</f>
        <v>181864623.72</v>
      </c>
      <c r="N276" s="21">
        <f t="shared" ref="N276:O276" si="84">N277+N279+N285</f>
        <v>24962046</v>
      </c>
      <c r="O276" s="21">
        <f t="shared" si="84"/>
        <v>24962046</v>
      </c>
      <c r="P276" s="97">
        <f t="shared" si="83"/>
        <v>0.13725619358733415</v>
      </c>
      <c r="Q276" s="72"/>
    </row>
    <row r="277" spans="1:18" ht="15" customHeight="1" x14ac:dyDescent="0.2">
      <c r="A277" s="22" t="s">
        <v>246</v>
      </c>
      <c r="B277" s="23" t="s">
        <v>0</v>
      </c>
      <c r="C277" s="23" t="s">
        <v>0</v>
      </c>
      <c r="D277" s="23" t="s">
        <v>0</v>
      </c>
      <c r="E277" s="23" t="s">
        <v>0</v>
      </c>
      <c r="F277" s="23" t="s">
        <v>0</v>
      </c>
      <c r="G277" s="23" t="s">
        <v>0</v>
      </c>
      <c r="H277" s="23" t="s">
        <v>0</v>
      </c>
      <c r="I277" s="23" t="s">
        <v>0</v>
      </c>
      <c r="J277" s="23" t="s">
        <v>0</v>
      </c>
      <c r="K277" s="23" t="s">
        <v>0</v>
      </c>
      <c r="L277" s="23" t="s">
        <v>0</v>
      </c>
      <c r="M277" s="21">
        <f>M278</f>
        <v>27814983.32</v>
      </c>
      <c r="N277" s="21">
        <f>N278</f>
        <v>0</v>
      </c>
      <c r="O277" s="21">
        <f>O278</f>
        <v>0</v>
      </c>
      <c r="P277" s="97">
        <f t="shared" si="83"/>
        <v>0</v>
      </c>
      <c r="Q277" s="72"/>
    </row>
    <row r="278" spans="1:18" ht="86.25" customHeight="1" x14ac:dyDescent="0.2">
      <c r="A278" s="1" t="s">
        <v>266</v>
      </c>
      <c r="B278" s="26" t="s">
        <v>109</v>
      </c>
      <c r="C278" s="26" t="s">
        <v>15</v>
      </c>
      <c r="D278" s="26" t="s">
        <v>91</v>
      </c>
      <c r="E278" s="26" t="s">
        <v>75</v>
      </c>
      <c r="F278" s="26" t="s">
        <v>95</v>
      </c>
      <c r="G278" s="26" t="s">
        <v>101</v>
      </c>
      <c r="H278" s="26" t="s">
        <v>265</v>
      </c>
      <c r="I278" s="26" t="s">
        <v>156</v>
      </c>
      <c r="J278" s="27" t="s">
        <v>104</v>
      </c>
      <c r="K278" s="27">
        <v>0.52800000000000002</v>
      </c>
      <c r="L278" s="27">
        <v>2018</v>
      </c>
      <c r="M278" s="33">
        <f>23380409+4750000-315425.68</f>
        <v>27814983.32</v>
      </c>
      <c r="N278" s="33">
        <v>0</v>
      </c>
      <c r="O278" s="33">
        <v>0</v>
      </c>
      <c r="P278" s="98">
        <f t="shared" si="83"/>
        <v>0</v>
      </c>
      <c r="Q278" s="94"/>
    </row>
    <row r="279" spans="1:18" ht="15" customHeight="1" x14ac:dyDescent="0.2">
      <c r="A279" s="22" t="s">
        <v>186</v>
      </c>
      <c r="B279" s="23" t="s">
        <v>0</v>
      </c>
      <c r="C279" s="23" t="s">
        <v>0</v>
      </c>
      <c r="D279" s="23" t="s">
        <v>0</v>
      </c>
      <c r="E279" s="23" t="s">
        <v>0</v>
      </c>
      <c r="F279" s="23" t="s">
        <v>0</v>
      </c>
      <c r="G279" s="23" t="s">
        <v>0</v>
      </c>
      <c r="H279" s="23" t="s">
        <v>0</v>
      </c>
      <c r="I279" s="23" t="s">
        <v>0</v>
      </c>
      <c r="J279" s="23" t="s">
        <v>0</v>
      </c>
      <c r="K279" s="23" t="s">
        <v>0</v>
      </c>
      <c r="L279" s="23" t="s">
        <v>0</v>
      </c>
      <c r="M279" s="21">
        <f>M280+M281+M282+M283+M284</f>
        <v>138644676.36000001</v>
      </c>
      <c r="N279" s="21">
        <f>N280+N281+N282+N283+N284</f>
        <v>24962046</v>
      </c>
      <c r="O279" s="21">
        <f>O280+O281+O282+O283+O284</f>
        <v>24962046</v>
      </c>
      <c r="P279" s="97">
        <f t="shared" si="83"/>
        <v>0.18004330678506839</v>
      </c>
      <c r="Q279" s="72"/>
    </row>
    <row r="280" spans="1:18" ht="42.75" customHeight="1" x14ac:dyDescent="0.2">
      <c r="A280" s="1" t="s">
        <v>267</v>
      </c>
      <c r="B280" s="26" t="s">
        <v>109</v>
      </c>
      <c r="C280" s="26" t="s">
        <v>15</v>
      </c>
      <c r="D280" s="26" t="s">
        <v>91</v>
      </c>
      <c r="E280" s="26" t="s">
        <v>75</v>
      </c>
      <c r="F280" s="26" t="s">
        <v>95</v>
      </c>
      <c r="G280" s="26" t="s">
        <v>101</v>
      </c>
      <c r="H280" s="26" t="s">
        <v>265</v>
      </c>
      <c r="I280" s="26" t="s">
        <v>156</v>
      </c>
      <c r="J280" s="27" t="s">
        <v>104</v>
      </c>
      <c r="K280" s="27">
        <v>0.88144</v>
      </c>
      <c r="L280" s="52">
        <v>2019</v>
      </c>
      <c r="M280" s="33">
        <v>57486231.359999999</v>
      </c>
      <c r="N280" s="33">
        <v>15534283</v>
      </c>
      <c r="O280" s="33">
        <v>15534283</v>
      </c>
      <c r="P280" s="98">
        <f t="shared" si="83"/>
        <v>0.27022615037535835</v>
      </c>
      <c r="Q280" s="94"/>
    </row>
    <row r="281" spans="1:18" ht="64.5" customHeight="1" x14ac:dyDescent="0.2">
      <c r="A281" s="1" t="s">
        <v>269</v>
      </c>
      <c r="B281" s="26" t="s">
        <v>109</v>
      </c>
      <c r="C281" s="26" t="s">
        <v>15</v>
      </c>
      <c r="D281" s="26" t="s">
        <v>91</v>
      </c>
      <c r="E281" s="26" t="s">
        <v>75</v>
      </c>
      <c r="F281" s="26" t="s">
        <v>95</v>
      </c>
      <c r="G281" s="26" t="s">
        <v>101</v>
      </c>
      <c r="H281" s="26" t="s">
        <v>265</v>
      </c>
      <c r="I281" s="26" t="s">
        <v>156</v>
      </c>
      <c r="J281" s="27" t="s">
        <v>104</v>
      </c>
      <c r="K281" s="27">
        <v>0.64800000000000002</v>
      </c>
      <c r="L281" s="27">
        <v>2019</v>
      </c>
      <c r="M281" s="33">
        <v>14920531</v>
      </c>
      <c r="N281" s="33">
        <v>0</v>
      </c>
      <c r="O281" s="33">
        <v>0</v>
      </c>
      <c r="P281" s="98">
        <f t="shared" si="83"/>
        <v>0</v>
      </c>
      <c r="Q281" s="94"/>
    </row>
    <row r="282" spans="1:18" ht="57" customHeight="1" x14ac:dyDescent="0.2">
      <c r="A282" s="1" t="s">
        <v>355</v>
      </c>
      <c r="B282" s="26" t="s">
        <v>109</v>
      </c>
      <c r="C282" s="26" t="s">
        <v>15</v>
      </c>
      <c r="D282" s="26" t="s">
        <v>91</v>
      </c>
      <c r="E282" s="26" t="s">
        <v>75</v>
      </c>
      <c r="F282" s="26" t="s">
        <v>95</v>
      </c>
      <c r="G282" s="26" t="s">
        <v>101</v>
      </c>
      <c r="H282" s="26" t="s">
        <v>265</v>
      </c>
      <c r="I282" s="26" t="s">
        <v>156</v>
      </c>
      <c r="J282" s="27" t="s">
        <v>104</v>
      </c>
      <c r="K282" s="27">
        <v>1.18</v>
      </c>
      <c r="L282" s="27">
        <v>2018</v>
      </c>
      <c r="M282" s="33">
        <v>3610000</v>
      </c>
      <c r="N282" s="33">
        <v>0</v>
      </c>
      <c r="O282" s="33">
        <v>0</v>
      </c>
      <c r="P282" s="98">
        <f t="shared" si="83"/>
        <v>0</v>
      </c>
      <c r="Q282" s="94"/>
    </row>
    <row r="283" spans="1:18" ht="65.25" customHeight="1" x14ac:dyDescent="0.2">
      <c r="A283" s="1" t="s">
        <v>356</v>
      </c>
      <c r="B283" s="26" t="s">
        <v>109</v>
      </c>
      <c r="C283" s="26" t="s">
        <v>15</v>
      </c>
      <c r="D283" s="26" t="s">
        <v>91</v>
      </c>
      <c r="E283" s="26" t="s">
        <v>75</v>
      </c>
      <c r="F283" s="26" t="s">
        <v>95</v>
      </c>
      <c r="G283" s="26" t="s">
        <v>101</v>
      </c>
      <c r="H283" s="26" t="s">
        <v>265</v>
      </c>
      <c r="I283" s="26" t="s">
        <v>156</v>
      </c>
      <c r="J283" s="27" t="s">
        <v>294</v>
      </c>
      <c r="K283" s="27">
        <v>4620</v>
      </c>
      <c r="L283" s="27">
        <v>2018</v>
      </c>
      <c r="M283" s="33">
        <v>38559550</v>
      </c>
      <c r="N283" s="33">
        <v>9427763</v>
      </c>
      <c r="O283" s="33">
        <v>9427763</v>
      </c>
      <c r="P283" s="98">
        <f t="shared" si="83"/>
        <v>0.24449878175445514</v>
      </c>
      <c r="Q283" s="94"/>
    </row>
    <row r="284" spans="1:18" ht="64.5" customHeight="1" x14ac:dyDescent="0.2">
      <c r="A284" s="1" t="s">
        <v>356</v>
      </c>
      <c r="B284" s="26" t="s">
        <v>109</v>
      </c>
      <c r="C284" s="26" t="s">
        <v>15</v>
      </c>
      <c r="D284" s="26" t="s">
        <v>91</v>
      </c>
      <c r="E284" s="26" t="s">
        <v>75</v>
      </c>
      <c r="F284" s="26" t="s">
        <v>95</v>
      </c>
      <c r="G284" s="26" t="s">
        <v>101</v>
      </c>
      <c r="H284" s="26" t="s">
        <v>265</v>
      </c>
      <c r="I284" s="26" t="s">
        <v>156</v>
      </c>
      <c r="J284" s="27" t="s">
        <v>104</v>
      </c>
      <c r="K284" s="27"/>
      <c r="L284" s="52" t="s">
        <v>318</v>
      </c>
      <c r="M284" s="33">
        <v>24068364</v>
      </c>
      <c r="N284" s="33">
        <v>0</v>
      </c>
      <c r="O284" s="33">
        <v>0</v>
      </c>
      <c r="P284" s="98">
        <f t="shared" si="83"/>
        <v>0</v>
      </c>
      <c r="Q284" s="94"/>
      <c r="R284" s="88"/>
    </row>
    <row r="285" spans="1:18" ht="15.75" x14ac:dyDescent="0.2">
      <c r="A285" s="1" t="s">
        <v>440</v>
      </c>
      <c r="B285" s="26" t="s">
        <v>109</v>
      </c>
      <c r="C285" s="26" t="s">
        <v>15</v>
      </c>
      <c r="D285" s="26" t="s">
        <v>91</v>
      </c>
      <c r="E285" s="26" t="s">
        <v>75</v>
      </c>
      <c r="F285" s="26" t="s">
        <v>95</v>
      </c>
      <c r="G285" s="26" t="s">
        <v>101</v>
      </c>
      <c r="H285" s="26" t="s">
        <v>265</v>
      </c>
      <c r="I285" s="26" t="s">
        <v>156</v>
      </c>
      <c r="J285" s="27"/>
      <c r="K285" s="27"/>
      <c r="L285" s="52"/>
      <c r="M285" s="33">
        <v>15404964.039999999</v>
      </c>
      <c r="N285" s="33">
        <v>0</v>
      </c>
      <c r="O285" s="33">
        <v>0</v>
      </c>
      <c r="P285" s="98">
        <f t="shared" ref="P285" si="85">O285/M285</f>
        <v>0</v>
      </c>
      <c r="Q285" s="94"/>
      <c r="R285" s="88"/>
    </row>
    <row r="286" spans="1:18" ht="78.75" customHeight="1" x14ac:dyDescent="0.2">
      <c r="A286" s="22" t="s">
        <v>270</v>
      </c>
      <c r="B286" s="34" t="s">
        <v>271</v>
      </c>
      <c r="C286" s="34" t="s">
        <v>0</v>
      </c>
      <c r="D286" s="34" t="s">
        <v>0</v>
      </c>
      <c r="E286" s="34" t="s">
        <v>0</v>
      </c>
      <c r="F286" s="34" t="s">
        <v>0</v>
      </c>
      <c r="G286" s="34" t="s">
        <v>0</v>
      </c>
      <c r="H286" s="35" t="s">
        <v>0</v>
      </c>
      <c r="I286" s="35" t="s">
        <v>0</v>
      </c>
      <c r="J286" s="35" t="s">
        <v>0</v>
      </c>
      <c r="K286" s="35" t="s">
        <v>0</v>
      </c>
      <c r="L286" s="35" t="s">
        <v>0</v>
      </c>
      <c r="M286" s="21">
        <f t="shared" ref="M286:O292" si="86">M287</f>
        <v>293809790.83999997</v>
      </c>
      <c r="N286" s="21">
        <f t="shared" si="86"/>
        <v>199218647.5</v>
      </c>
      <c r="O286" s="21">
        <f t="shared" si="86"/>
        <v>199218647.5</v>
      </c>
      <c r="P286" s="97">
        <f t="shared" si="83"/>
        <v>0.67805312726453193</v>
      </c>
      <c r="Q286" s="72"/>
    </row>
    <row r="287" spans="1:18" ht="77.25" customHeight="1" x14ac:dyDescent="0.2">
      <c r="A287" s="22" t="s">
        <v>272</v>
      </c>
      <c r="B287" s="34" t="s">
        <v>271</v>
      </c>
      <c r="C287" s="34" t="s">
        <v>28</v>
      </c>
      <c r="D287" s="34" t="s">
        <v>23</v>
      </c>
      <c r="E287" s="34" t="s">
        <v>0</v>
      </c>
      <c r="F287" s="34" t="s">
        <v>0</v>
      </c>
      <c r="G287" s="34" t="s">
        <v>0</v>
      </c>
      <c r="H287" s="35" t="s">
        <v>0</v>
      </c>
      <c r="I287" s="35" t="s">
        <v>0</v>
      </c>
      <c r="J287" s="35" t="s">
        <v>0</v>
      </c>
      <c r="K287" s="35" t="s">
        <v>0</v>
      </c>
      <c r="L287" s="35" t="s">
        <v>0</v>
      </c>
      <c r="M287" s="21">
        <f>M288</f>
        <v>293809790.83999997</v>
      </c>
      <c r="N287" s="21">
        <f>N288</f>
        <v>199218647.5</v>
      </c>
      <c r="O287" s="21">
        <f>O288</f>
        <v>199218647.5</v>
      </c>
      <c r="P287" s="97">
        <f t="shared" si="83"/>
        <v>0.67805312726453193</v>
      </c>
      <c r="Q287" s="72"/>
    </row>
    <row r="288" spans="1:18" ht="21.75" customHeight="1" x14ac:dyDescent="0.2">
      <c r="A288" s="22" t="s">
        <v>305</v>
      </c>
      <c r="B288" s="34" t="s">
        <v>271</v>
      </c>
      <c r="C288" s="34" t="s">
        <v>28</v>
      </c>
      <c r="D288" s="34" t="s">
        <v>23</v>
      </c>
      <c r="E288" s="34" t="s">
        <v>75</v>
      </c>
      <c r="F288" s="34" t="s">
        <v>0</v>
      </c>
      <c r="G288" s="34" t="s">
        <v>0</v>
      </c>
      <c r="H288" s="35" t="s">
        <v>0</v>
      </c>
      <c r="I288" s="35" t="s">
        <v>0</v>
      </c>
      <c r="J288" s="35" t="s">
        <v>0</v>
      </c>
      <c r="K288" s="35" t="s">
        <v>0</v>
      </c>
      <c r="L288" s="35" t="s">
        <v>0</v>
      </c>
      <c r="M288" s="21">
        <f t="shared" si="86"/>
        <v>293809790.83999997</v>
      </c>
      <c r="N288" s="21">
        <f t="shared" si="86"/>
        <v>199218647.5</v>
      </c>
      <c r="O288" s="21">
        <f t="shared" si="86"/>
        <v>199218647.5</v>
      </c>
      <c r="P288" s="97">
        <f t="shared" si="83"/>
        <v>0.67805312726453193</v>
      </c>
      <c r="Q288" s="72"/>
    </row>
    <row r="289" spans="1:19" ht="15" customHeight="1" x14ac:dyDescent="0.2">
      <c r="A289" s="36" t="s">
        <v>82</v>
      </c>
      <c r="B289" s="34" t="s">
        <v>271</v>
      </c>
      <c r="C289" s="34" t="s">
        <v>28</v>
      </c>
      <c r="D289" s="34" t="s">
        <v>23</v>
      </c>
      <c r="E289" s="34" t="s">
        <v>75</v>
      </c>
      <c r="F289" s="34" t="s">
        <v>83</v>
      </c>
      <c r="G289" s="34" t="s">
        <v>0</v>
      </c>
      <c r="H289" s="34" t="s">
        <v>0</v>
      </c>
      <c r="I289" s="34" t="s">
        <v>0</v>
      </c>
      <c r="J289" s="34" t="s">
        <v>0</v>
      </c>
      <c r="K289" s="34" t="s">
        <v>0</v>
      </c>
      <c r="L289" s="34" t="s">
        <v>0</v>
      </c>
      <c r="M289" s="21">
        <f t="shared" si="86"/>
        <v>293809790.83999997</v>
      </c>
      <c r="N289" s="21">
        <f t="shared" si="86"/>
        <v>199218647.5</v>
      </c>
      <c r="O289" s="21">
        <f t="shared" si="86"/>
        <v>199218647.5</v>
      </c>
      <c r="P289" s="97">
        <f t="shared" si="83"/>
        <v>0.67805312726453193</v>
      </c>
      <c r="Q289" s="72"/>
    </row>
    <row r="290" spans="1:19" ht="15" customHeight="1" x14ac:dyDescent="0.2">
      <c r="A290" s="36" t="s">
        <v>87</v>
      </c>
      <c r="B290" s="34" t="s">
        <v>271</v>
      </c>
      <c r="C290" s="34" t="s">
        <v>28</v>
      </c>
      <c r="D290" s="34" t="s">
        <v>23</v>
      </c>
      <c r="E290" s="34" t="s">
        <v>75</v>
      </c>
      <c r="F290" s="34" t="s">
        <v>83</v>
      </c>
      <c r="G290" s="34" t="s">
        <v>34</v>
      </c>
      <c r="H290" s="34" t="s">
        <v>0</v>
      </c>
      <c r="I290" s="34" t="s">
        <v>0</v>
      </c>
      <c r="J290" s="34" t="s">
        <v>0</v>
      </c>
      <c r="K290" s="34" t="s">
        <v>0</v>
      </c>
      <c r="L290" s="34" t="s">
        <v>0</v>
      </c>
      <c r="M290" s="21">
        <f t="shared" si="86"/>
        <v>293809790.83999997</v>
      </c>
      <c r="N290" s="21">
        <f t="shared" si="86"/>
        <v>199218647.5</v>
      </c>
      <c r="O290" s="21">
        <f t="shared" si="86"/>
        <v>199218647.5</v>
      </c>
      <c r="P290" s="97">
        <f t="shared" si="83"/>
        <v>0.67805312726453193</v>
      </c>
      <c r="Q290" s="72"/>
    </row>
    <row r="291" spans="1:19" ht="34.35" customHeight="1" x14ac:dyDescent="0.2">
      <c r="A291" s="22" t="s">
        <v>273</v>
      </c>
      <c r="B291" s="34" t="s">
        <v>271</v>
      </c>
      <c r="C291" s="34" t="s">
        <v>28</v>
      </c>
      <c r="D291" s="34" t="s">
        <v>23</v>
      </c>
      <c r="E291" s="34" t="s">
        <v>75</v>
      </c>
      <c r="F291" s="34" t="s">
        <v>83</v>
      </c>
      <c r="G291" s="34" t="s">
        <v>34</v>
      </c>
      <c r="H291" s="34" t="s">
        <v>274</v>
      </c>
      <c r="I291" s="35" t="s">
        <v>0</v>
      </c>
      <c r="J291" s="35" t="s">
        <v>0</v>
      </c>
      <c r="K291" s="35" t="s">
        <v>0</v>
      </c>
      <c r="L291" s="35" t="s">
        <v>0</v>
      </c>
      <c r="M291" s="21">
        <f t="shared" si="86"/>
        <v>293809790.83999997</v>
      </c>
      <c r="N291" s="21">
        <f t="shared" si="86"/>
        <v>199218647.5</v>
      </c>
      <c r="O291" s="21">
        <f t="shared" si="86"/>
        <v>199218647.5</v>
      </c>
      <c r="P291" s="97">
        <f t="shared" si="83"/>
        <v>0.67805312726453193</v>
      </c>
      <c r="Q291" s="72"/>
    </row>
    <row r="292" spans="1:19" ht="51" customHeight="1" x14ac:dyDescent="0.2">
      <c r="A292" s="22" t="s">
        <v>307</v>
      </c>
      <c r="B292" s="34" t="s">
        <v>271</v>
      </c>
      <c r="C292" s="34" t="s">
        <v>28</v>
      </c>
      <c r="D292" s="34" t="s">
        <v>23</v>
      </c>
      <c r="E292" s="34" t="s">
        <v>75</v>
      </c>
      <c r="F292" s="34" t="s">
        <v>83</v>
      </c>
      <c r="G292" s="34" t="s">
        <v>34</v>
      </c>
      <c r="H292" s="34" t="s">
        <v>274</v>
      </c>
      <c r="I292" s="34" t="s">
        <v>156</v>
      </c>
      <c r="J292" s="34" t="s">
        <v>0</v>
      </c>
      <c r="K292" s="34" t="s">
        <v>0</v>
      </c>
      <c r="L292" s="34" t="s">
        <v>0</v>
      </c>
      <c r="M292" s="21">
        <f t="shared" si="86"/>
        <v>293809790.83999997</v>
      </c>
      <c r="N292" s="21">
        <f t="shared" si="86"/>
        <v>199218647.5</v>
      </c>
      <c r="O292" s="21">
        <f t="shared" si="86"/>
        <v>199218647.5</v>
      </c>
      <c r="P292" s="97">
        <f t="shared" si="83"/>
        <v>0.67805312726453193</v>
      </c>
      <c r="Q292" s="72"/>
    </row>
    <row r="293" spans="1:19" ht="15" customHeight="1" x14ac:dyDescent="0.2">
      <c r="A293" s="22" t="s">
        <v>186</v>
      </c>
      <c r="B293" s="23" t="s">
        <v>0</v>
      </c>
      <c r="C293" s="23" t="s">
        <v>0</v>
      </c>
      <c r="D293" s="23" t="s">
        <v>0</v>
      </c>
      <c r="E293" s="23" t="s">
        <v>0</v>
      </c>
      <c r="F293" s="23" t="s">
        <v>0</v>
      </c>
      <c r="G293" s="23" t="s">
        <v>0</v>
      </c>
      <c r="H293" s="23" t="s">
        <v>0</v>
      </c>
      <c r="I293" s="23" t="s">
        <v>0</v>
      </c>
      <c r="J293" s="23" t="s">
        <v>0</v>
      </c>
      <c r="K293" s="23" t="s">
        <v>0</v>
      </c>
      <c r="L293" s="23" t="s">
        <v>0</v>
      </c>
      <c r="M293" s="21">
        <f>M294+M295</f>
        <v>293809790.83999997</v>
      </c>
      <c r="N293" s="21">
        <f t="shared" ref="N293:O293" si="87">N294+N295</f>
        <v>199218647.5</v>
      </c>
      <c r="O293" s="21">
        <f t="shared" si="87"/>
        <v>199218647.5</v>
      </c>
      <c r="P293" s="97">
        <f t="shared" si="83"/>
        <v>0.67805312726453193</v>
      </c>
      <c r="Q293" s="72"/>
    </row>
    <row r="294" spans="1:19" ht="34.35" customHeight="1" x14ac:dyDescent="0.2">
      <c r="A294" s="1" t="s">
        <v>275</v>
      </c>
      <c r="B294" s="26" t="s">
        <v>271</v>
      </c>
      <c r="C294" s="26" t="s">
        <v>28</v>
      </c>
      <c r="D294" s="26" t="s">
        <v>23</v>
      </c>
      <c r="E294" s="26" t="s">
        <v>75</v>
      </c>
      <c r="F294" s="26" t="s">
        <v>83</v>
      </c>
      <c r="G294" s="26" t="s">
        <v>34</v>
      </c>
      <c r="H294" s="26" t="s">
        <v>274</v>
      </c>
      <c r="I294" s="26" t="s">
        <v>156</v>
      </c>
      <c r="J294" s="27" t="s">
        <v>295</v>
      </c>
      <c r="K294" s="27">
        <v>600</v>
      </c>
      <c r="L294" s="27">
        <v>2019</v>
      </c>
      <c r="M294" s="33">
        <f>327915217.39-39633877.3</f>
        <v>288281340.08999997</v>
      </c>
      <c r="N294" s="33">
        <v>199218647.5</v>
      </c>
      <c r="O294" s="33">
        <v>199218647.5</v>
      </c>
      <c r="P294" s="98">
        <f t="shared" si="83"/>
        <v>0.6910563390533877</v>
      </c>
      <c r="Q294" s="94"/>
      <c r="R294" s="75"/>
    </row>
    <row r="295" spans="1:19" ht="34.35" customHeight="1" x14ac:dyDescent="0.2">
      <c r="A295" s="1" t="s">
        <v>494</v>
      </c>
      <c r="B295" s="26" t="s">
        <v>271</v>
      </c>
      <c r="C295" s="26" t="s">
        <v>28</v>
      </c>
      <c r="D295" s="26" t="s">
        <v>23</v>
      </c>
      <c r="E295" s="26" t="s">
        <v>75</v>
      </c>
      <c r="F295" s="26" t="s">
        <v>83</v>
      </c>
      <c r="G295" s="26" t="s">
        <v>34</v>
      </c>
      <c r="H295" s="26" t="s">
        <v>274</v>
      </c>
      <c r="I295" s="26" t="s">
        <v>156</v>
      </c>
      <c r="J295" s="27" t="s">
        <v>295</v>
      </c>
      <c r="K295" s="27">
        <v>1225</v>
      </c>
      <c r="L295" s="27">
        <v>2020</v>
      </c>
      <c r="M295" s="33">
        <v>5528450.75</v>
      </c>
      <c r="N295" s="33">
        <v>0</v>
      </c>
      <c r="O295" s="33">
        <v>0</v>
      </c>
      <c r="P295" s="98">
        <f t="shared" ref="P295" si="88">O295/M295</f>
        <v>0</v>
      </c>
      <c r="Q295" s="94"/>
      <c r="R295" s="75"/>
    </row>
    <row r="296" spans="1:19" s="48" customFormat="1" ht="31.5" x14ac:dyDescent="0.2">
      <c r="A296" s="45" t="s">
        <v>126</v>
      </c>
      <c r="B296" s="46" t="s">
        <v>127</v>
      </c>
      <c r="C296" s="46" t="s">
        <v>0</v>
      </c>
      <c r="D296" s="46" t="s">
        <v>0</v>
      </c>
      <c r="E296" s="46" t="s">
        <v>0</v>
      </c>
      <c r="F296" s="46" t="s">
        <v>0</v>
      </c>
      <c r="G296" s="46" t="s">
        <v>0</v>
      </c>
      <c r="H296" s="47" t="s">
        <v>0</v>
      </c>
      <c r="I296" s="47" t="s">
        <v>0</v>
      </c>
      <c r="J296" s="47" t="s">
        <v>0</v>
      </c>
      <c r="K296" s="47" t="s">
        <v>0</v>
      </c>
      <c r="L296" s="47" t="s">
        <v>0</v>
      </c>
      <c r="M296" s="21">
        <f t="shared" ref="M296:O298" si="89">M297</f>
        <v>239375845.47</v>
      </c>
      <c r="N296" s="21">
        <f t="shared" si="89"/>
        <v>81531662.770000011</v>
      </c>
      <c r="O296" s="21">
        <f t="shared" si="89"/>
        <v>81531662.770000011</v>
      </c>
      <c r="P296" s="97">
        <f t="shared" si="83"/>
        <v>0.34060104355941812</v>
      </c>
      <c r="Q296" s="72"/>
      <c r="R296" s="79"/>
      <c r="S296" s="80"/>
    </row>
    <row r="297" spans="1:19" s="48" customFormat="1" ht="34.35" customHeight="1" x14ac:dyDescent="0.2">
      <c r="A297" s="45" t="s">
        <v>128</v>
      </c>
      <c r="B297" s="46" t="s">
        <v>127</v>
      </c>
      <c r="C297" s="46" t="s">
        <v>28</v>
      </c>
      <c r="D297" s="46" t="s">
        <v>81</v>
      </c>
      <c r="E297" s="46" t="s">
        <v>0</v>
      </c>
      <c r="F297" s="46" t="s">
        <v>0</v>
      </c>
      <c r="G297" s="46" t="s">
        <v>0</v>
      </c>
      <c r="H297" s="47" t="s">
        <v>0</v>
      </c>
      <c r="I297" s="47" t="s">
        <v>0</v>
      </c>
      <c r="J297" s="47" t="s">
        <v>0</v>
      </c>
      <c r="K297" s="47" t="s">
        <v>0</v>
      </c>
      <c r="L297" s="47" t="s">
        <v>0</v>
      </c>
      <c r="M297" s="21">
        <f t="shared" si="89"/>
        <v>239375845.47</v>
      </c>
      <c r="N297" s="21">
        <f t="shared" si="89"/>
        <v>81531662.770000011</v>
      </c>
      <c r="O297" s="21">
        <f t="shared" si="89"/>
        <v>81531662.770000011</v>
      </c>
      <c r="P297" s="97">
        <f t="shared" si="83"/>
        <v>0.34060104355941812</v>
      </c>
      <c r="Q297" s="72"/>
      <c r="R297" s="79"/>
      <c r="S297" s="80"/>
    </row>
    <row r="298" spans="1:19" s="48" customFormat="1" ht="17.25" customHeight="1" x14ac:dyDescent="0.2">
      <c r="A298" s="45" t="s">
        <v>315</v>
      </c>
      <c r="B298" s="46" t="s">
        <v>127</v>
      </c>
      <c r="C298" s="46" t="s">
        <v>28</v>
      </c>
      <c r="D298" s="46" t="s">
        <v>81</v>
      </c>
      <c r="E298" s="46" t="s">
        <v>75</v>
      </c>
      <c r="F298" s="46" t="s">
        <v>0</v>
      </c>
      <c r="G298" s="46" t="s">
        <v>0</v>
      </c>
      <c r="H298" s="47" t="s">
        <v>0</v>
      </c>
      <c r="I298" s="47" t="s">
        <v>0</v>
      </c>
      <c r="J298" s="47" t="s">
        <v>0</v>
      </c>
      <c r="K298" s="47" t="s">
        <v>0</v>
      </c>
      <c r="L298" s="47" t="s">
        <v>0</v>
      </c>
      <c r="M298" s="21">
        <f t="shared" si="89"/>
        <v>239375845.47</v>
      </c>
      <c r="N298" s="21">
        <f t="shared" si="89"/>
        <v>81531662.770000011</v>
      </c>
      <c r="O298" s="21">
        <f t="shared" si="89"/>
        <v>81531662.770000011</v>
      </c>
      <c r="P298" s="97">
        <f t="shared" si="83"/>
        <v>0.34060104355941812</v>
      </c>
      <c r="Q298" s="72"/>
      <c r="R298" s="79"/>
      <c r="S298" s="80"/>
    </row>
    <row r="299" spans="1:19" s="48" customFormat="1" ht="15" customHeight="1" x14ac:dyDescent="0.2">
      <c r="A299" s="49" t="s">
        <v>129</v>
      </c>
      <c r="B299" s="46" t="s">
        <v>127</v>
      </c>
      <c r="C299" s="46" t="s">
        <v>28</v>
      </c>
      <c r="D299" s="46" t="s">
        <v>81</v>
      </c>
      <c r="E299" s="46" t="s">
        <v>75</v>
      </c>
      <c r="F299" s="46" t="s">
        <v>23</v>
      </c>
      <c r="G299" s="46" t="s">
        <v>0</v>
      </c>
      <c r="H299" s="46" t="s">
        <v>0</v>
      </c>
      <c r="I299" s="46" t="s">
        <v>0</v>
      </c>
      <c r="J299" s="46" t="s">
        <v>0</v>
      </c>
      <c r="K299" s="46" t="s">
        <v>0</v>
      </c>
      <c r="L299" s="46" t="s">
        <v>0</v>
      </c>
      <c r="M299" s="21">
        <f>M300+M311</f>
        <v>239375845.47</v>
      </c>
      <c r="N299" s="21">
        <f>N300+N311</f>
        <v>81531662.770000011</v>
      </c>
      <c r="O299" s="21">
        <f>O300+O311</f>
        <v>81531662.770000011</v>
      </c>
      <c r="P299" s="97">
        <f t="shared" si="83"/>
        <v>0.34060104355941812</v>
      </c>
      <c r="Q299" s="72"/>
      <c r="R299" s="79"/>
      <c r="S299" s="80"/>
    </row>
    <row r="300" spans="1:19" s="48" customFormat="1" ht="15" customHeight="1" x14ac:dyDescent="0.2">
      <c r="A300" s="49" t="s">
        <v>130</v>
      </c>
      <c r="B300" s="46" t="s">
        <v>127</v>
      </c>
      <c r="C300" s="46" t="s">
        <v>28</v>
      </c>
      <c r="D300" s="46" t="s">
        <v>81</v>
      </c>
      <c r="E300" s="46" t="s">
        <v>75</v>
      </c>
      <c r="F300" s="46" t="s">
        <v>23</v>
      </c>
      <c r="G300" s="46" t="s">
        <v>70</v>
      </c>
      <c r="H300" s="46" t="s">
        <v>0</v>
      </c>
      <c r="I300" s="46" t="s">
        <v>0</v>
      </c>
      <c r="J300" s="46" t="s">
        <v>0</v>
      </c>
      <c r="K300" s="46" t="s">
        <v>0</v>
      </c>
      <c r="L300" s="46" t="s">
        <v>0</v>
      </c>
      <c r="M300" s="21">
        <f t="shared" ref="M300:O301" si="90">M301</f>
        <v>171828280.47</v>
      </c>
      <c r="N300" s="21">
        <f t="shared" si="90"/>
        <v>38340997.420000002</v>
      </c>
      <c r="O300" s="21">
        <f t="shared" si="90"/>
        <v>38340997.420000002</v>
      </c>
      <c r="P300" s="97">
        <f t="shared" si="83"/>
        <v>0.22313554739142064</v>
      </c>
      <c r="Q300" s="72"/>
      <c r="R300" s="79"/>
      <c r="S300" s="80"/>
    </row>
    <row r="301" spans="1:19" s="48" customFormat="1" ht="31.5" x14ac:dyDescent="0.2">
      <c r="A301" s="45" t="s">
        <v>164</v>
      </c>
      <c r="B301" s="46" t="s">
        <v>127</v>
      </c>
      <c r="C301" s="46" t="s">
        <v>28</v>
      </c>
      <c r="D301" s="46" t="s">
        <v>81</v>
      </c>
      <c r="E301" s="46" t="s">
        <v>75</v>
      </c>
      <c r="F301" s="46" t="s">
        <v>23</v>
      </c>
      <c r="G301" s="46" t="s">
        <v>70</v>
      </c>
      <c r="H301" s="46" t="s">
        <v>165</v>
      </c>
      <c r="I301" s="47" t="s">
        <v>0</v>
      </c>
      <c r="J301" s="47" t="s">
        <v>0</v>
      </c>
      <c r="K301" s="47" t="s">
        <v>0</v>
      </c>
      <c r="L301" s="47" t="s">
        <v>0</v>
      </c>
      <c r="M301" s="21">
        <f t="shared" si="90"/>
        <v>171828280.47</v>
      </c>
      <c r="N301" s="21">
        <f t="shared" si="90"/>
        <v>38340997.420000002</v>
      </c>
      <c r="O301" s="21">
        <f t="shared" si="90"/>
        <v>38340997.420000002</v>
      </c>
      <c r="P301" s="97">
        <f t="shared" si="83"/>
        <v>0.22313554739142064</v>
      </c>
      <c r="Q301" s="72"/>
      <c r="R301" s="79"/>
      <c r="S301" s="80"/>
    </row>
    <row r="302" spans="1:19" s="48" customFormat="1" ht="50.25" customHeight="1" x14ac:dyDescent="0.2">
      <c r="A302" s="45" t="s">
        <v>307</v>
      </c>
      <c r="B302" s="46" t="s">
        <v>127</v>
      </c>
      <c r="C302" s="46" t="s">
        <v>28</v>
      </c>
      <c r="D302" s="46" t="s">
        <v>81</v>
      </c>
      <c r="E302" s="46" t="s">
        <v>75</v>
      </c>
      <c r="F302" s="46" t="s">
        <v>23</v>
      </c>
      <c r="G302" s="46" t="s">
        <v>70</v>
      </c>
      <c r="H302" s="46" t="s">
        <v>165</v>
      </c>
      <c r="I302" s="46" t="s">
        <v>156</v>
      </c>
      <c r="J302" s="46" t="s">
        <v>0</v>
      </c>
      <c r="K302" s="46" t="s">
        <v>0</v>
      </c>
      <c r="L302" s="46" t="s">
        <v>0</v>
      </c>
      <c r="M302" s="21">
        <f>M303+M305+M307+M309</f>
        <v>171828280.47</v>
      </c>
      <c r="N302" s="21">
        <f>N303+N305+N307+N309</f>
        <v>38340997.420000002</v>
      </c>
      <c r="O302" s="21">
        <f>O303+O305+O307+O309</f>
        <v>38340997.420000002</v>
      </c>
      <c r="P302" s="97">
        <f t="shared" si="83"/>
        <v>0.22313554739142064</v>
      </c>
      <c r="Q302" s="72"/>
      <c r="R302" s="79"/>
      <c r="S302" s="80"/>
    </row>
    <row r="303" spans="1:19" s="48" customFormat="1" ht="15" customHeight="1" x14ac:dyDescent="0.2">
      <c r="A303" s="45" t="s">
        <v>331</v>
      </c>
      <c r="B303" s="78" t="s">
        <v>0</v>
      </c>
      <c r="C303" s="78" t="s">
        <v>0</v>
      </c>
      <c r="D303" s="78" t="s">
        <v>0</v>
      </c>
      <c r="E303" s="78" t="s">
        <v>0</v>
      </c>
      <c r="F303" s="78" t="s">
        <v>0</v>
      </c>
      <c r="G303" s="78" t="s">
        <v>0</v>
      </c>
      <c r="H303" s="78" t="s">
        <v>0</v>
      </c>
      <c r="I303" s="78" t="s">
        <v>0</v>
      </c>
      <c r="J303" s="78" t="s">
        <v>0</v>
      </c>
      <c r="K303" s="78" t="s">
        <v>0</v>
      </c>
      <c r="L303" s="78" t="s">
        <v>0</v>
      </c>
      <c r="M303" s="21">
        <f>M304</f>
        <v>46500000</v>
      </c>
      <c r="N303" s="21">
        <f>N304</f>
        <v>0</v>
      </c>
      <c r="O303" s="21">
        <f>O304</f>
        <v>0</v>
      </c>
      <c r="P303" s="97">
        <f t="shared" si="83"/>
        <v>0</v>
      </c>
      <c r="Q303" s="72"/>
      <c r="R303" s="79"/>
      <c r="S303" s="80"/>
    </row>
    <row r="304" spans="1:19" s="48" customFormat="1" ht="47.25" customHeight="1" x14ac:dyDescent="0.2">
      <c r="A304" s="20" t="s">
        <v>276</v>
      </c>
      <c r="B304" s="50" t="s">
        <v>127</v>
      </c>
      <c r="C304" s="50" t="s">
        <v>28</v>
      </c>
      <c r="D304" s="50" t="s">
        <v>81</v>
      </c>
      <c r="E304" s="50" t="s">
        <v>75</v>
      </c>
      <c r="F304" s="50" t="s">
        <v>23</v>
      </c>
      <c r="G304" s="50" t="s">
        <v>70</v>
      </c>
      <c r="H304" s="50" t="s">
        <v>165</v>
      </c>
      <c r="I304" s="50" t="s">
        <v>156</v>
      </c>
      <c r="J304" s="51" t="s">
        <v>85</v>
      </c>
      <c r="K304" s="51" t="s">
        <v>277</v>
      </c>
      <c r="L304" s="51" t="s">
        <v>319</v>
      </c>
      <c r="M304" s="33">
        <v>46500000</v>
      </c>
      <c r="N304" s="33">
        <v>0</v>
      </c>
      <c r="O304" s="33">
        <v>0</v>
      </c>
      <c r="P304" s="98">
        <f t="shared" si="83"/>
        <v>0</v>
      </c>
      <c r="Q304" s="94"/>
      <c r="R304" s="79"/>
      <c r="S304" s="80"/>
    </row>
    <row r="305" spans="1:19" s="48" customFormat="1" ht="15" customHeight="1" x14ac:dyDescent="0.2">
      <c r="A305" s="45" t="s">
        <v>287</v>
      </c>
      <c r="B305" s="78" t="s">
        <v>0</v>
      </c>
      <c r="C305" s="78" t="s">
        <v>0</v>
      </c>
      <c r="D305" s="78" t="s">
        <v>0</v>
      </c>
      <c r="E305" s="78" t="s">
        <v>0</v>
      </c>
      <c r="F305" s="78" t="s">
        <v>0</v>
      </c>
      <c r="G305" s="78" t="s">
        <v>0</v>
      </c>
      <c r="H305" s="78" t="s">
        <v>0</v>
      </c>
      <c r="I305" s="78" t="s">
        <v>0</v>
      </c>
      <c r="J305" s="78" t="s">
        <v>0</v>
      </c>
      <c r="K305" s="78" t="s">
        <v>0</v>
      </c>
      <c r="L305" s="78" t="s">
        <v>0</v>
      </c>
      <c r="M305" s="21">
        <f>M306</f>
        <v>45000000</v>
      </c>
      <c r="N305" s="21">
        <f>N306</f>
        <v>0</v>
      </c>
      <c r="O305" s="21">
        <f>O306</f>
        <v>0</v>
      </c>
      <c r="P305" s="97">
        <f t="shared" si="83"/>
        <v>0</v>
      </c>
      <c r="Q305" s="72"/>
      <c r="R305" s="79"/>
      <c r="S305" s="80"/>
    </row>
    <row r="306" spans="1:19" s="48" customFormat="1" ht="29.25" customHeight="1" x14ac:dyDescent="0.2">
      <c r="A306" s="20" t="s">
        <v>290</v>
      </c>
      <c r="B306" s="50" t="s">
        <v>127</v>
      </c>
      <c r="C306" s="50" t="s">
        <v>28</v>
      </c>
      <c r="D306" s="50" t="s">
        <v>81</v>
      </c>
      <c r="E306" s="50" t="s">
        <v>75</v>
      </c>
      <c r="F306" s="50" t="s">
        <v>23</v>
      </c>
      <c r="G306" s="50" t="s">
        <v>70</v>
      </c>
      <c r="H306" s="50" t="s">
        <v>165</v>
      </c>
      <c r="I306" s="50" t="s">
        <v>156</v>
      </c>
      <c r="J306" s="51" t="s">
        <v>132</v>
      </c>
      <c r="K306" s="51" t="s">
        <v>133</v>
      </c>
      <c r="L306" s="51" t="s">
        <v>318</v>
      </c>
      <c r="M306" s="33">
        <v>45000000</v>
      </c>
      <c r="N306" s="33">
        <v>0</v>
      </c>
      <c r="O306" s="33">
        <v>0</v>
      </c>
      <c r="P306" s="98">
        <f t="shared" si="83"/>
        <v>0</v>
      </c>
      <c r="Q306" s="94"/>
      <c r="R306" s="79"/>
      <c r="S306" s="80"/>
    </row>
    <row r="307" spans="1:19" s="48" customFormat="1" ht="15" customHeight="1" x14ac:dyDescent="0.2">
      <c r="A307" s="45" t="s">
        <v>188</v>
      </c>
      <c r="B307" s="78" t="s">
        <v>0</v>
      </c>
      <c r="C307" s="78" t="s">
        <v>0</v>
      </c>
      <c r="D307" s="78" t="s">
        <v>0</v>
      </c>
      <c r="E307" s="78" t="s">
        <v>0</v>
      </c>
      <c r="F307" s="78" t="s">
        <v>0</v>
      </c>
      <c r="G307" s="78" t="s">
        <v>0</v>
      </c>
      <c r="H307" s="78" t="s">
        <v>0</v>
      </c>
      <c r="I307" s="78" t="s">
        <v>0</v>
      </c>
      <c r="J307" s="78" t="s">
        <v>0</v>
      </c>
      <c r="K307" s="78" t="s">
        <v>0</v>
      </c>
      <c r="L307" s="78" t="s">
        <v>0</v>
      </c>
      <c r="M307" s="21">
        <f>M308</f>
        <v>73475695.680000007</v>
      </c>
      <c r="N307" s="21">
        <f>N308</f>
        <v>38340997.420000002</v>
      </c>
      <c r="O307" s="21">
        <f>O308</f>
        <v>38340997.420000002</v>
      </c>
      <c r="P307" s="97">
        <f t="shared" si="83"/>
        <v>0.52181877374774377</v>
      </c>
      <c r="Q307" s="72"/>
      <c r="R307" s="79"/>
      <c r="S307" s="80"/>
    </row>
    <row r="308" spans="1:19" s="48" customFormat="1" ht="34.35" customHeight="1" x14ac:dyDescent="0.2">
      <c r="A308" s="20" t="s">
        <v>327</v>
      </c>
      <c r="B308" s="50" t="s">
        <v>127</v>
      </c>
      <c r="C308" s="50" t="s">
        <v>28</v>
      </c>
      <c r="D308" s="50" t="s">
        <v>81</v>
      </c>
      <c r="E308" s="50" t="s">
        <v>75</v>
      </c>
      <c r="F308" s="50" t="s">
        <v>23</v>
      </c>
      <c r="G308" s="50" t="s">
        <v>70</v>
      </c>
      <c r="H308" s="50" t="s">
        <v>165</v>
      </c>
      <c r="I308" s="50" t="s">
        <v>156</v>
      </c>
      <c r="J308" s="51" t="s">
        <v>328</v>
      </c>
      <c r="K308" s="51" t="s">
        <v>329</v>
      </c>
      <c r="L308" s="51" t="s">
        <v>319</v>
      </c>
      <c r="M308" s="33">
        <v>73475695.680000007</v>
      </c>
      <c r="N308" s="33">
        <v>38340997.420000002</v>
      </c>
      <c r="O308" s="33">
        <v>38340997.420000002</v>
      </c>
      <c r="P308" s="98">
        <f t="shared" si="83"/>
        <v>0.52181877374774377</v>
      </c>
      <c r="Q308" s="94"/>
      <c r="R308" s="79"/>
      <c r="S308" s="80"/>
    </row>
    <row r="309" spans="1:19" s="48" customFormat="1" ht="15" customHeight="1" x14ac:dyDescent="0.2">
      <c r="A309" s="45" t="s">
        <v>332</v>
      </c>
      <c r="B309" s="78" t="s">
        <v>0</v>
      </c>
      <c r="C309" s="78" t="s">
        <v>0</v>
      </c>
      <c r="D309" s="78" t="s">
        <v>0</v>
      </c>
      <c r="E309" s="78" t="s">
        <v>0</v>
      </c>
      <c r="F309" s="78" t="s">
        <v>0</v>
      </c>
      <c r="G309" s="78" t="s">
        <v>0</v>
      </c>
      <c r="H309" s="78" t="s">
        <v>0</v>
      </c>
      <c r="I309" s="78" t="s">
        <v>0</v>
      </c>
      <c r="J309" s="78" t="s">
        <v>0</v>
      </c>
      <c r="K309" s="78" t="s">
        <v>0</v>
      </c>
      <c r="L309" s="78" t="s">
        <v>0</v>
      </c>
      <c r="M309" s="21">
        <f>M310</f>
        <v>6852584.79</v>
      </c>
      <c r="N309" s="21">
        <f>N310</f>
        <v>0</v>
      </c>
      <c r="O309" s="21">
        <f>O310</f>
        <v>0</v>
      </c>
      <c r="P309" s="97">
        <f t="shared" si="83"/>
        <v>0</v>
      </c>
      <c r="Q309" s="72"/>
      <c r="R309" s="79"/>
      <c r="S309" s="80"/>
    </row>
    <row r="310" spans="1:19" s="48" customFormat="1" ht="31.5" x14ac:dyDescent="0.2">
      <c r="A310" s="20" t="s">
        <v>278</v>
      </c>
      <c r="B310" s="50" t="s">
        <v>127</v>
      </c>
      <c r="C310" s="50" t="s">
        <v>28</v>
      </c>
      <c r="D310" s="50" t="s">
        <v>81</v>
      </c>
      <c r="E310" s="50" t="s">
        <v>75</v>
      </c>
      <c r="F310" s="50" t="s">
        <v>23</v>
      </c>
      <c r="G310" s="50" t="s">
        <v>70</v>
      </c>
      <c r="H310" s="50" t="s">
        <v>165</v>
      </c>
      <c r="I310" s="50" t="s">
        <v>156</v>
      </c>
      <c r="J310" s="51" t="s">
        <v>88</v>
      </c>
      <c r="K310" s="51" t="s">
        <v>333</v>
      </c>
      <c r="L310" s="51" t="s">
        <v>319</v>
      </c>
      <c r="M310" s="33">
        <v>6852584.79</v>
      </c>
      <c r="N310" s="33">
        <v>0</v>
      </c>
      <c r="O310" s="33">
        <v>0</v>
      </c>
      <c r="P310" s="98">
        <f t="shared" si="83"/>
        <v>0</v>
      </c>
      <c r="Q310" s="94"/>
      <c r="R310" s="79"/>
      <c r="S310" s="80"/>
    </row>
    <row r="311" spans="1:19" s="48" customFormat="1" ht="15" customHeight="1" x14ac:dyDescent="0.2">
      <c r="A311" s="49" t="s">
        <v>134</v>
      </c>
      <c r="B311" s="46" t="s">
        <v>127</v>
      </c>
      <c r="C311" s="46" t="s">
        <v>28</v>
      </c>
      <c r="D311" s="46" t="s">
        <v>81</v>
      </c>
      <c r="E311" s="46" t="s">
        <v>75</v>
      </c>
      <c r="F311" s="46" t="s">
        <v>23</v>
      </c>
      <c r="G311" s="46" t="s">
        <v>34</v>
      </c>
      <c r="H311" s="46" t="s">
        <v>0</v>
      </c>
      <c r="I311" s="46" t="s">
        <v>0</v>
      </c>
      <c r="J311" s="46" t="s">
        <v>0</v>
      </c>
      <c r="K311" s="46" t="s">
        <v>0</v>
      </c>
      <c r="L311" s="46" t="s">
        <v>0</v>
      </c>
      <c r="M311" s="21">
        <f t="shared" ref="M311:O314" si="91">M312</f>
        <v>67547565</v>
      </c>
      <c r="N311" s="21">
        <f t="shared" si="91"/>
        <v>43190665.350000001</v>
      </c>
      <c r="O311" s="21">
        <f t="shared" si="91"/>
        <v>43190665.350000001</v>
      </c>
      <c r="P311" s="97">
        <f t="shared" si="83"/>
        <v>0.63941113717422682</v>
      </c>
      <c r="Q311" s="72"/>
      <c r="R311" s="79"/>
      <c r="S311" s="80"/>
    </row>
    <row r="312" spans="1:19" s="48" customFormat="1" ht="63" x14ac:dyDescent="0.2">
      <c r="A312" s="45" t="s">
        <v>326</v>
      </c>
      <c r="B312" s="46" t="s">
        <v>127</v>
      </c>
      <c r="C312" s="46" t="s">
        <v>28</v>
      </c>
      <c r="D312" s="46" t="s">
        <v>81</v>
      </c>
      <c r="E312" s="46" t="s">
        <v>75</v>
      </c>
      <c r="F312" s="46" t="s">
        <v>23</v>
      </c>
      <c r="G312" s="46" t="s">
        <v>34</v>
      </c>
      <c r="H312" s="46" t="s">
        <v>135</v>
      </c>
      <c r="I312" s="47" t="s">
        <v>0</v>
      </c>
      <c r="J312" s="47" t="s">
        <v>0</v>
      </c>
      <c r="K312" s="47" t="s">
        <v>0</v>
      </c>
      <c r="L312" s="47" t="s">
        <v>0</v>
      </c>
      <c r="M312" s="21">
        <f t="shared" si="91"/>
        <v>67547565</v>
      </c>
      <c r="N312" s="21">
        <f t="shared" si="91"/>
        <v>43190665.350000001</v>
      </c>
      <c r="O312" s="21">
        <f t="shared" si="91"/>
        <v>43190665.350000001</v>
      </c>
      <c r="P312" s="97">
        <f t="shared" si="83"/>
        <v>0.63941113717422682</v>
      </c>
      <c r="Q312" s="72"/>
      <c r="R312" s="79"/>
      <c r="S312" s="80"/>
    </row>
    <row r="313" spans="1:19" s="48" customFormat="1" ht="47.25" customHeight="1" x14ac:dyDescent="0.2">
      <c r="A313" s="45" t="s">
        <v>307</v>
      </c>
      <c r="B313" s="46" t="s">
        <v>127</v>
      </c>
      <c r="C313" s="46" t="s">
        <v>28</v>
      </c>
      <c r="D313" s="46" t="s">
        <v>81</v>
      </c>
      <c r="E313" s="46" t="s">
        <v>75</v>
      </c>
      <c r="F313" s="46" t="s">
        <v>23</v>
      </c>
      <c r="G313" s="46" t="s">
        <v>34</v>
      </c>
      <c r="H313" s="46" t="s">
        <v>135</v>
      </c>
      <c r="I313" s="46" t="s">
        <v>156</v>
      </c>
      <c r="J313" s="46" t="s">
        <v>0</v>
      </c>
      <c r="K313" s="46" t="s">
        <v>0</v>
      </c>
      <c r="L313" s="46" t="s">
        <v>0</v>
      </c>
      <c r="M313" s="21">
        <f t="shared" si="91"/>
        <v>67547565</v>
      </c>
      <c r="N313" s="21">
        <f t="shared" si="91"/>
        <v>43190665.350000001</v>
      </c>
      <c r="O313" s="21">
        <f t="shared" si="91"/>
        <v>43190665.350000001</v>
      </c>
      <c r="P313" s="97">
        <f t="shared" si="83"/>
        <v>0.63941113717422682</v>
      </c>
      <c r="Q313" s="72"/>
      <c r="R313" s="79"/>
      <c r="S313" s="80"/>
    </row>
    <row r="314" spans="1:19" s="48" customFormat="1" ht="15" customHeight="1" x14ac:dyDescent="0.2">
      <c r="A314" s="45" t="s">
        <v>205</v>
      </c>
      <c r="B314" s="78" t="s">
        <v>0</v>
      </c>
      <c r="C314" s="78" t="s">
        <v>0</v>
      </c>
      <c r="D314" s="78" t="s">
        <v>0</v>
      </c>
      <c r="E314" s="78" t="s">
        <v>0</v>
      </c>
      <c r="F314" s="78" t="s">
        <v>0</v>
      </c>
      <c r="G314" s="78" t="s">
        <v>0</v>
      </c>
      <c r="H314" s="78" t="s">
        <v>0</v>
      </c>
      <c r="I314" s="78" t="s">
        <v>0</v>
      </c>
      <c r="J314" s="78" t="s">
        <v>0</v>
      </c>
      <c r="K314" s="78" t="s">
        <v>0</v>
      </c>
      <c r="L314" s="78" t="s">
        <v>0</v>
      </c>
      <c r="M314" s="21">
        <f t="shared" si="91"/>
        <v>67547565</v>
      </c>
      <c r="N314" s="21">
        <f t="shared" si="91"/>
        <v>43190665.350000001</v>
      </c>
      <c r="O314" s="21">
        <f t="shared" si="91"/>
        <v>43190665.350000001</v>
      </c>
      <c r="P314" s="97">
        <f t="shared" si="83"/>
        <v>0.63941113717422682</v>
      </c>
      <c r="Q314" s="72"/>
      <c r="R314" s="79"/>
      <c r="S314" s="80"/>
    </row>
    <row r="315" spans="1:19" s="48" customFormat="1" ht="30" customHeight="1" x14ac:dyDescent="0.2">
      <c r="A315" s="20" t="s">
        <v>279</v>
      </c>
      <c r="B315" s="50" t="s">
        <v>127</v>
      </c>
      <c r="C315" s="50" t="s">
        <v>28</v>
      </c>
      <c r="D315" s="50" t="s">
        <v>81</v>
      </c>
      <c r="E315" s="50" t="s">
        <v>75</v>
      </c>
      <c r="F315" s="50" t="s">
        <v>23</v>
      </c>
      <c r="G315" s="50" t="s">
        <v>34</v>
      </c>
      <c r="H315" s="50" t="s">
        <v>135</v>
      </c>
      <c r="I315" s="50" t="s">
        <v>156</v>
      </c>
      <c r="J315" s="51" t="s">
        <v>360</v>
      </c>
      <c r="K315" s="27">
        <v>235</v>
      </c>
      <c r="L315" s="51" t="s">
        <v>319</v>
      </c>
      <c r="M315" s="33">
        <v>67547565</v>
      </c>
      <c r="N315" s="33">
        <v>43190665.350000001</v>
      </c>
      <c r="O315" s="33">
        <v>43190665.350000001</v>
      </c>
      <c r="P315" s="98">
        <f t="shared" si="83"/>
        <v>0.63941113717422682</v>
      </c>
      <c r="Q315" s="94"/>
      <c r="R315" s="79"/>
      <c r="S315" s="80"/>
    </row>
    <row r="316" spans="1:19" ht="3.75" customHeight="1" x14ac:dyDescent="0.2"/>
    <row r="317" spans="1:19" ht="77.25" customHeight="1" x14ac:dyDescent="0.2"/>
    <row r="318" spans="1:19" s="56" customFormat="1" ht="24.75" customHeight="1" x14ac:dyDescent="0.2">
      <c r="A318" s="135" t="s">
        <v>420</v>
      </c>
      <c r="B318" s="135"/>
      <c r="C318" s="135"/>
      <c r="D318" s="135"/>
      <c r="E318" s="135"/>
      <c r="F318" s="135"/>
      <c r="G318" s="135"/>
      <c r="H318" s="135"/>
      <c r="I318" s="135"/>
      <c r="O318" s="139" t="s">
        <v>421</v>
      </c>
      <c r="P318" s="139"/>
    </row>
    <row r="319" spans="1:19" s="56" customFormat="1" ht="6.75" customHeight="1" x14ac:dyDescent="0.2"/>
    <row r="320" spans="1:19" s="56" customFormat="1" ht="4.5" hidden="1" customHeight="1" x14ac:dyDescent="0.2"/>
    <row r="321" spans="1:1" s="56" customFormat="1" ht="15.75" hidden="1" x14ac:dyDescent="0.2"/>
    <row r="322" spans="1:1" s="56" customFormat="1" ht="169.5" customHeight="1" x14ac:dyDescent="0.2"/>
    <row r="323" spans="1:1" s="56" customFormat="1" ht="16.5" customHeight="1" x14ac:dyDescent="0.2">
      <c r="A323" s="56" t="s">
        <v>422</v>
      </c>
    </row>
    <row r="324" spans="1:1" s="56" customFormat="1" ht="15.75" x14ac:dyDescent="0.2">
      <c r="A324" s="56" t="s">
        <v>423</v>
      </c>
    </row>
  </sheetData>
  <autoFilter ref="A5:M315"/>
  <mergeCells count="5">
    <mergeCell ref="A318:I318"/>
    <mergeCell ref="A1:P1"/>
    <mergeCell ref="A2:P2"/>
    <mergeCell ref="A3:P3"/>
    <mergeCell ref="O318:P318"/>
  </mergeCells>
  <pageMargins left="0.39370078740157483" right="0.39370078740157483" top="1.1811023622047245" bottom="0.39370078740157483" header="0.31496062992125984" footer="0.31496062992125984"/>
  <pageSetup paperSize="9" scale="75" fitToHeight="4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7"/>
  <sheetViews>
    <sheetView topLeftCell="A83" zoomScale="90" zoomScaleNormal="90" workbookViewId="0">
      <selection activeCell="A96" sqref="A96"/>
    </sheetView>
  </sheetViews>
  <sheetFormatPr defaultRowHeight="18.75" x14ac:dyDescent="0.2"/>
  <cols>
    <col min="1" max="1" width="46.5" style="2" customWidth="1"/>
    <col min="2" max="2" width="23.1640625" style="2" customWidth="1"/>
    <col min="3" max="3" width="23.83203125" style="2" customWidth="1"/>
    <col min="4" max="4" width="25.1640625" style="2" customWidth="1"/>
    <col min="5" max="16384" width="9.33203125" style="2"/>
  </cols>
  <sheetData>
    <row r="2" spans="1:4" ht="26.25" customHeight="1" x14ac:dyDescent="0.2">
      <c r="A2" s="141" t="s">
        <v>402</v>
      </c>
      <c r="B2" s="141" t="s">
        <v>405</v>
      </c>
      <c r="C2" s="141" t="s">
        <v>406</v>
      </c>
      <c r="D2" s="141"/>
    </row>
    <row r="3" spans="1:4" ht="40.5" customHeight="1" x14ac:dyDescent="0.2">
      <c r="A3" s="141"/>
      <c r="B3" s="141"/>
      <c r="C3" s="4" t="s">
        <v>403</v>
      </c>
      <c r="D3" s="4" t="s">
        <v>404</v>
      </c>
    </row>
    <row r="4" spans="1:4" ht="54.75" customHeight="1" x14ac:dyDescent="0.2">
      <c r="A4" s="3" t="s">
        <v>383</v>
      </c>
      <c r="B4" s="4">
        <f>C4+D4</f>
        <v>38784360</v>
      </c>
      <c r="C4" s="4">
        <v>12791380</v>
      </c>
      <c r="D4" s="4">
        <v>25992980</v>
      </c>
    </row>
    <row r="5" spans="1:4" ht="54.75" customHeight="1" x14ac:dyDescent="0.2">
      <c r="A5" s="3" t="s">
        <v>382</v>
      </c>
      <c r="B5" s="4">
        <f t="shared" ref="B5:B10" si="0">C5+D5</f>
        <v>38784360</v>
      </c>
      <c r="C5" s="4">
        <v>31830270</v>
      </c>
      <c r="D5" s="4">
        <v>6954090</v>
      </c>
    </row>
    <row r="6" spans="1:4" ht="67.5" customHeight="1" x14ac:dyDescent="0.2">
      <c r="A6" s="3" t="s">
        <v>381</v>
      </c>
      <c r="B6" s="4">
        <f t="shared" si="0"/>
        <v>38784360</v>
      </c>
      <c r="C6" s="4">
        <v>31830270</v>
      </c>
      <c r="D6" s="4">
        <v>6954090</v>
      </c>
    </row>
    <row r="7" spans="1:4" ht="54.75" customHeight="1" x14ac:dyDescent="0.2">
      <c r="A7" s="3" t="s">
        <v>380</v>
      </c>
      <c r="B7" s="4">
        <f t="shared" si="0"/>
        <v>38784360</v>
      </c>
      <c r="C7" s="4">
        <v>31830270</v>
      </c>
      <c r="D7" s="4">
        <v>6954090</v>
      </c>
    </row>
    <row r="8" spans="1:4" ht="54.75" customHeight="1" x14ac:dyDescent="0.2">
      <c r="A8" s="3" t="s">
        <v>379</v>
      </c>
      <c r="B8" s="4">
        <f t="shared" si="0"/>
        <v>38784360</v>
      </c>
      <c r="C8" s="4">
        <v>31830270</v>
      </c>
      <c r="D8" s="4">
        <v>6954090</v>
      </c>
    </row>
    <row r="9" spans="1:4" ht="54.75" customHeight="1" x14ac:dyDescent="0.2">
      <c r="A9" s="3" t="s">
        <v>378</v>
      </c>
      <c r="B9" s="4">
        <f t="shared" si="0"/>
        <v>38784360</v>
      </c>
      <c r="C9" s="4">
        <v>0</v>
      </c>
      <c r="D9" s="4">
        <v>38784360</v>
      </c>
    </row>
    <row r="10" spans="1:4" ht="54.75" customHeight="1" x14ac:dyDescent="0.2">
      <c r="A10" s="3" t="s">
        <v>377</v>
      </c>
      <c r="B10" s="4">
        <f t="shared" si="0"/>
        <v>93349130</v>
      </c>
      <c r="C10" s="4">
        <v>76611240</v>
      </c>
      <c r="D10" s="4">
        <v>16737890</v>
      </c>
    </row>
    <row r="11" spans="1:4" x14ac:dyDescent="0.2">
      <c r="A11" s="3" t="s">
        <v>338</v>
      </c>
      <c r="B11" s="4">
        <f t="shared" ref="B11" si="1">C11+D11</f>
        <v>326055290</v>
      </c>
      <c r="C11" s="4">
        <f>SUM(C4:C10)</f>
        <v>216723700</v>
      </c>
      <c r="D11" s="4">
        <f>SUM(D4:D10)</f>
        <v>109331590</v>
      </c>
    </row>
    <row r="14" spans="1:4" ht="37.5" x14ac:dyDescent="0.2">
      <c r="A14" s="5" t="s">
        <v>402</v>
      </c>
      <c r="B14" s="5" t="s">
        <v>409</v>
      </c>
      <c r="C14" s="5" t="s">
        <v>407</v>
      </c>
      <c r="D14" s="5" t="s">
        <v>408</v>
      </c>
    </row>
    <row r="15" spans="1:4" ht="56.25" x14ac:dyDescent="0.2">
      <c r="A15" s="6" t="s">
        <v>268</v>
      </c>
      <c r="B15" s="4">
        <v>300000000</v>
      </c>
      <c r="C15" s="4">
        <v>-170753536.59999999</v>
      </c>
      <c r="D15" s="4">
        <f>300000000-170753536.6</f>
        <v>129246463.40000001</v>
      </c>
    </row>
    <row r="16" spans="1:4" ht="102.75" customHeight="1" x14ac:dyDescent="0.2">
      <c r="A16" s="6" t="s">
        <v>269</v>
      </c>
      <c r="B16" s="4">
        <v>0</v>
      </c>
      <c r="C16" s="4">
        <v>5000000</v>
      </c>
      <c r="D16" s="4">
        <v>5000000</v>
      </c>
    </row>
    <row r="17" spans="1:4" ht="93.75" x14ac:dyDescent="0.2">
      <c r="A17" s="6" t="s">
        <v>388</v>
      </c>
      <c r="B17" s="4">
        <v>0</v>
      </c>
      <c r="C17" s="4">
        <v>165753536.59999999</v>
      </c>
      <c r="D17" s="4">
        <v>165753536.59999999</v>
      </c>
    </row>
    <row r="18" spans="1:4" x14ac:dyDescent="0.2">
      <c r="A18" s="7" t="s">
        <v>338</v>
      </c>
      <c r="B18" s="5">
        <f>SUM(B15:B17)</f>
        <v>300000000</v>
      </c>
      <c r="C18" s="5">
        <f t="shared" ref="C18:D18" si="2">SUM(C15:C17)</f>
        <v>0</v>
      </c>
      <c r="D18" s="5">
        <f t="shared" si="2"/>
        <v>300000000</v>
      </c>
    </row>
    <row r="23" spans="1:4" ht="37.5" x14ac:dyDescent="0.2">
      <c r="A23" s="5" t="s">
        <v>402</v>
      </c>
      <c r="B23" s="5" t="s">
        <v>410</v>
      </c>
      <c r="C23" s="5" t="s">
        <v>407</v>
      </c>
      <c r="D23" s="5" t="s">
        <v>408</v>
      </c>
    </row>
    <row r="24" spans="1:4" ht="93.75" x14ac:dyDescent="0.2">
      <c r="A24" s="8" t="s">
        <v>103</v>
      </c>
      <c r="B24" s="4">
        <f>D24-C24</f>
        <v>121140139</v>
      </c>
      <c r="C24" s="4">
        <v>250000</v>
      </c>
      <c r="D24" s="9">
        <f>121140139+250000</f>
        <v>121390139</v>
      </c>
    </row>
    <row r="25" spans="1:4" ht="93.75" x14ac:dyDescent="0.2">
      <c r="A25" s="8" t="s">
        <v>105</v>
      </c>
      <c r="B25" s="4">
        <f t="shared" ref="B25:B28" si="3">D25-C25</f>
        <v>92549780</v>
      </c>
      <c r="C25" s="4">
        <v>137000</v>
      </c>
      <c r="D25" s="9">
        <f>92549780+137000</f>
        <v>92686780</v>
      </c>
    </row>
    <row r="26" spans="1:4" ht="93.75" x14ac:dyDescent="0.2">
      <c r="A26" s="8" t="s">
        <v>106</v>
      </c>
      <c r="B26" s="4">
        <f t="shared" si="3"/>
        <v>20908787</v>
      </c>
      <c r="C26" s="4">
        <v>196000</v>
      </c>
      <c r="D26" s="9">
        <f>20908787+196000</f>
        <v>21104787</v>
      </c>
    </row>
    <row r="27" spans="1:4" ht="93.75" x14ac:dyDescent="0.2">
      <c r="A27" s="8" t="s">
        <v>107</v>
      </c>
      <c r="B27" s="4">
        <f t="shared" si="3"/>
        <v>13580993</v>
      </c>
      <c r="C27" s="4">
        <v>39000</v>
      </c>
      <c r="D27" s="9">
        <f>13580993+39000</f>
        <v>13619993</v>
      </c>
    </row>
    <row r="28" spans="1:4" ht="75" x14ac:dyDescent="0.2">
      <c r="A28" s="8" t="s">
        <v>386</v>
      </c>
      <c r="B28" s="4">
        <f t="shared" si="3"/>
        <v>7501603.5199999996</v>
      </c>
      <c r="C28" s="4">
        <v>17339888</v>
      </c>
      <c r="D28" s="9">
        <f>7501603.52+17339888</f>
        <v>24841491.52</v>
      </c>
    </row>
    <row r="29" spans="1:4" x14ac:dyDescent="0.2">
      <c r="A29" s="7" t="s">
        <v>338</v>
      </c>
      <c r="B29" s="5">
        <f>SUM(B24:B28)</f>
        <v>255681302.52000001</v>
      </c>
      <c r="C29" s="5">
        <f t="shared" ref="C29:D29" si="4">SUM(C24:C28)</f>
        <v>17961888</v>
      </c>
      <c r="D29" s="5">
        <f t="shared" si="4"/>
        <v>273643190.51999998</v>
      </c>
    </row>
    <row r="32" spans="1:4" ht="37.5" x14ac:dyDescent="0.2">
      <c r="A32" s="13" t="s">
        <v>402</v>
      </c>
      <c r="B32" s="13" t="s">
        <v>409</v>
      </c>
      <c r="C32" s="13" t="s">
        <v>407</v>
      </c>
      <c r="D32" s="13" t="s">
        <v>408</v>
      </c>
    </row>
    <row r="33" spans="1:4" ht="150" x14ac:dyDescent="0.2">
      <c r="A33" s="12" t="s">
        <v>122</v>
      </c>
      <c r="B33" s="13">
        <v>9631836.7100000009</v>
      </c>
      <c r="C33" s="13">
        <v>8000000</v>
      </c>
      <c r="D33" s="13">
        <f>B33+C33</f>
        <v>17631836.710000001</v>
      </c>
    </row>
    <row r="34" spans="1:4" ht="112.5" x14ac:dyDescent="0.2">
      <c r="A34" s="14" t="s">
        <v>352</v>
      </c>
      <c r="B34" s="13">
        <v>6063600</v>
      </c>
      <c r="C34" s="13">
        <v>-3340202.4</v>
      </c>
      <c r="D34" s="13">
        <f>B34+C34</f>
        <v>2723397.6</v>
      </c>
    </row>
    <row r="35" spans="1:4" x14ac:dyDescent="0.2">
      <c r="A35" s="15" t="s">
        <v>338</v>
      </c>
      <c r="B35" s="13">
        <f>SUM(B33:B34)</f>
        <v>15695436.710000001</v>
      </c>
      <c r="C35" s="13">
        <f>SUM(C33:C34)</f>
        <v>4659797.5999999996</v>
      </c>
      <c r="D35" s="13">
        <f>SUM(D33:D34)</f>
        <v>20355234.310000002</v>
      </c>
    </row>
    <row r="39" spans="1:4" ht="37.5" x14ac:dyDescent="0.2">
      <c r="A39" s="4" t="s">
        <v>402</v>
      </c>
      <c r="B39" s="4" t="s">
        <v>410</v>
      </c>
      <c r="C39" s="4" t="s">
        <v>407</v>
      </c>
      <c r="D39" s="4" t="s">
        <v>408</v>
      </c>
    </row>
    <row r="40" spans="1:4" ht="112.5" x14ac:dyDescent="0.2">
      <c r="A40" s="11" t="s">
        <v>116</v>
      </c>
      <c r="B40" s="4">
        <f>D40-C40</f>
        <v>56201817</v>
      </c>
      <c r="C40" s="4">
        <v>188977</v>
      </c>
      <c r="D40" s="17">
        <f>56397817-196000+188977</f>
        <v>56390794</v>
      </c>
    </row>
    <row r="41" spans="1:4" ht="75" x14ac:dyDescent="0.2">
      <c r="A41" s="11" t="s">
        <v>342</v>
      </c>
      <c r="B41" s="4">
        <f t="shared" ref="B41:B45" si="5">D41-C41</f>
        <v>22000000</v>
      </c>
      <c r="C41" s="4">
        <v>7582221</v>
      </c>
      <c r="D41" s="17">
        <f>22000000+6892559.72+689661.28</f>
        <v>29582221</v>
      </c>
    </row>
    <row r="42" spans="1:4" ht="112.5" x14ac:dyDescent="0.2">
      <c r="A42" s="11" t="s">
        <v>351</v>
      </c>
      <c r="B42" s="4">
        <f t="shared" si="5"/>
        <v>63094182.590000004</v>
      </c>
      <c r="C42" s="4">
        <v>-19957687.039999999</v>
      </c>
      <c r="D42" s="17">
        <f>63094182.59-19957687.04</f>
        <v>43136495.550000004</v>
      </c>
    </row>
    <row r="43" spans="1:4" ht="93.75" x14ac:dyDescent="0.2">
      <c r="A43" s="11" t="s">
        <v>357</v>
      </c>
      <c r="B43" s="4">
        <f t="shared" si="5"/>
        <v>196000</v>
      </c>
      <c r="C43" s="4">
        <v>1421000</v>
      </c>
      <c r="D43" s="17">
        <f>196000+1421000</f>
        <v>1617000</v>
      </c>
    </row>
    <row r="44" spans="1:4" ht="75" x14ac:dyDescent="0.2">
      <c r="A44" s="11" t="s">
        <v>373</v>
      </c>
      <c r="B44" s="4">
        <f t="shared" si="5"/>
        <v>0</v>
      </c>
      <c r="C44" s="4">
        <v>23068</v>
      </c>
      <c r="D44" s="17">
        <v>23068</v>
      </c>
    </row>
    <row r="45" spans="1:4" ht="93.75" x14ac:dyDescent="0.2">
      <c r="A45" s="11" t="s">
        <v>387</v>
      </c>
      <c r="B45" s="4">
        <f t="shared" si="5"/>
        <v>0</v>
      </c>
      <c r="C45" s="4">
        <v>4687473</v>
      </c>
      <c r="D45" s="17">
        <v>4687473</v>
      </c>
    </row>
    <row r="46" spans="1:4" x14ac:dyDescent="0.2">
      <c r="A46" s="16" t="s">
        <v>338</v>
      </c>
      <c r="B46" s="4">
        <f>SUM(B40:B45)</f>
        <v>141491999.59</v>
      </c>
      <c r="C46" s="4">
        <f t="shared" ref="C46:D46" si="6">SUM(C40:C45)</f>
        <v>-6054948.0399999991</v>
      </c>
      <c r="D46" s="4">
        <f t="shared" si="6"/>
        <v>135437051.55000001</v>
      </c>
    </row>
    <row r="51" spans="1:4" ht="26.25" customHeight="1" x14ac:dyDescent="0.2">
      <c r="A51" s="141" t="s">
        <v>402</v>
      </c>
      <c r="B51" s="141" t="s">
        <v>405</v>
      </c>
      <c r="C51" s="141" t="s">
        <v>406</v>
      </c>
      <c r="D51" s="141"/>
    </row>
    <row r="52" spans="1:4" ht="40.5" customHeight="1" x14ac:dyDescent="0.2">
      <c r="A52" s="141"/>
      <c r="B52" s="141"/>
      <c r="C52" s="4" t="s">
        <v>403</v>
      </c>
      <c r="D52" s="4" t="s">
        <v>404</v>
      </c>
    </row>
    <row r="53" spans="1:4" ht="72" customHeight="1" x14ac:dyDescent="0.2">
      <c r="A53" s="14" t="s">
        <v>391</v>
      </c>
      <c r="B53" s="4" t="e">
        <f>C53+D53</f>
        <v>#REF!</v>
      </c>
      <c r="C53" s="4">
        <f>'Приложение 2'!M80</f>
        <v>93349128</v>
      </c>
      <c r="D53" s="4" t="e">
        <f>'Приложение 2'!#REF!</f>
        <v>#REF!</v>
      </c>
    </row>
    <row r="54" spans="1:4" ht="54.75" customHeight="1" x14ac:dyDescent="0.2">
      <c r="A54" s="14" t="s">
        <v>392</v>
      </c>
      <c r="B54" s="4" t="e">
        <f t="shared" ref="B54:B58" si="7">C54+D54</f>
        <v>#REF!</v>
      </c>
      <c r="C54" s="4" t="e">
        <f>'Приложение 2'!#REF!</f>
        <v>#REF!</v>
      </c>
      <c r="D54" s="4">
        <f>'Приложение 2'!M82</f>
        <v>76673731.469999999</v>
      </c>
    </row>
    <row r="55" spans="1:4" ht="50.25" customHeight="1" x14ac:dyDescent="0.2">
      <c r="A55" s="14" t="s">
        <v>393</v>
      </c>
      <c r="B55" s="4">
        <f t="shared" si="7"/>
        <v>56009476.799999997</v>
      </c>
      <c r="C55" s="4">
        <v>0</v>
      </c>
      <c r="D55" s="4">
        <f>'Приложение 2'!M83</f>
        <v>56009476.799999997</v>
      </c>
    </row>
    <row r="56" spans="1:4" ht="75.75" customHeight="1" x14ac:dyDescent="0.2">
      <c r="A56" s="14" t="s">
        <v>394</v>
      </c>
      <c r="B56" s="4">
        <f t="shared" si="7"/>
        <v>32796153.690000001</v>
      </c>
      <c r="C56" s="4">
        <v>0</v>
      </c>
      <c r="D56" s="4">
        <f>'Приложение 2'!M84</f>
        <v>32796153.690000001</v>
      </c>
    </row>
    <row r="57" spans="1:4" ht="48" customHeight="1" x14ac:dyDescent="0.2">
      <c r="A57" s="14" t="s">
        <v>385</v>
      </c>
      <c r="B57" s="4" t="e">
        <f t="shared" si="7"/>
        <v>#REF!</v>
      </c>
      <c r="C57" s="4" t="e">
        <f>'Приложение 2'!#REF!</f>
        <v>#REF!</v>
      </c>
      <c r="D57" s="4">
        <f>'Приложение 2'!M86</f>
        <v>37999999.990000002</v>
      </c>
    </row>
    <row r="58" spans="1:4" ht="36.75" customHeight="1" x14ac:dyDescent="0.2">
      <c r="A58" s="14" t="s">
        <v>293</v>
      </c>
      <c r="B58" s="4" t="e">
        <f t="shared" si="7"/>
        <v>#REF!</v>
      </c>
      <c r="C58" s="4">
        <v>0</v>
      </c>
      <c r="D58" s="4" t="e">
        <f>'Приложение 2'!#REF!</f>
        <v>#REF!</v>
      </c>
    </row>
    <row r="59" spans="1:4" x14ac:dyDescent="0.2">
      <c r="A59" s="3" t="s">
        <v>338</v>
      </c>
      <c r="B59" s="4" t="e">
        <f>SUM(B53:B58)</f>
        <v>#REF!</v>
      </c>
      <c r="C59" s="4" t="e">
        <f>SUM(C53:C58)</f>
        <v>#REF!</v>
      </c>
      <c r="D59" s="4" t="e">
        <f>SUM(D53:D58)</f>
        <v>#REF!</v>
      </c>
    </row>
    <row r="62" spans="1:4" ht="37.5" x14ac:dyDescent="0.2">
      <c r="A62" s="4" t="s">
        <v>402</v>
      </c>
      <c r="B62" s="4" t="s">
        <v>410</v>
      </c>
      <c r="C62" s="4" t="s">
        <v>407</v>
      </c>
      <c r="D62" s="4" t="s">
        <v>408</v>
      </c>
    </row>
    <row r="63" spans="1:4" ht="56.25" x14ac:dyDescent="0.2">
      <c r="A63" s="14" t="s">
        <v>366</v>
      </c>
      <c r="B63" s="4">
        <v>1360067</v>
      </c>
      <c r="C63" s="4">
        <v>-1360067</v>
      </c>
      <c r="D63" s="17">
        <f>B63+C63</f>
        <v>0</v>
      </c>
    </row>
    <row r="64" spans="1:4" ht="75" x14ac:dyDescent="0.2">
      <c r="A64" s="14" t="s">
        <v>369</v>
      </c>
      <c r="B64" s="4">
        <v>1658472</v>
      </c>
      <c r="C64" s="4">
        <v>633479</v>
      </c>
      <c r="D64" s="17">
        <f>B64+C64</f>
        <v>2291951</v>
      </c>
    </row>
    <row r="65" spans="1:4" ht="56.25" x14ac:dyDescent="0.2">
      <c r="A65" s="11" t="s">
        <v>199</v>
      </c>
      <c r="B65" s="4">
        <v>1210718</v>
      </c>
      <c r="C65" s="4">
        <v>-0.61</v>
      </c>
      <c r="D65" s="17">
        <f t="shared" ref="D65:D73" si="8">B65+C65</f>
        <v>1210717.3899999999</v>
      </c>
    </row>
    <row r="66" spans="1:4" ht="56.25" x14ac:dyDescent="0.2">
      <c r="A66" s="11" t="s">
        <v>202</v>
      </c>
      <c r="B66" s="4">
        <v>190722</v>
      </c>
      <c r="C66" s="4">
        <v>-0.26</v>
      </c>
      <c r="D66" s="17">
        <f t="shared" si="8"/>
        <v>190721.74</v>
      </c>
    </row>
    <row r="67" spans="1:4" ht="56.25" x14ac:dyDescent="0.2">
      <c r="A67" s="14" t="s">
        <v>204</v>
      </c>
      <c r="B67" s="4">
        <v>2912367.5</v>
      </c>
      <c r="C67" s="4">
        <v>-2912367.5</v>
      </c>
      <c r="D67" s="17">
        <f t="shared" si="8"/>
        <v>0</v>
      </c>
    </row>
    <row r="68" spans="1:4" ht="56.25" x14ac:dyDescent="0.2">
      <c r="A68" s="11" t="s">
        <v>252</v>
      </c>
      <c r="B68" s="4">
        <v>0</v>
      </c>
      <c r="C68" s="4">
        <v>2573550</v>
      </c>
      <c r="D68" s="17">
        <f t="shared" si="8"/>
        <v>2573550</v>
      </c>
    </row>
    <row r="69" spans="1:4" ht="56.25" x14ac:dyDescent="0.2">
      <c r="A69" s="11" t="s">
        <v>363</v>
      </c>
      <c r="B69" s="4">
        <v>0</v>
      </c>
      <c r="C69" s="4">
        <v>1111500</v>
      </c>
      <c r="D69" s="17">
        <f t="shared" si="8"/>
        <v>1111500</v>
      </c>
    </row>
    <row r="70" spans="1:4" ht="37.5" x14ac:dyDescent="0.2">
      <c r="A70" s="11" t="s">
        <v>206</v>
      </c>
      <c r="B70" s="4">
        <v>5724358</v>
      </c>
      <c r="C70" s="4">
        <f>192225-0.39</f>
        <v>192224.61</v>
      </c>
      <c r="D70" s="17">
        <f t="shared" si="8"/>
        <v>5916582.6100000003</v>
      </c>
    </row>
    <row r="71" spans="1:4" ht="56.25" x14ac:dyDescent="0.2">
      <c r="A71" s="11" t="s">
        <v>208</v>
      </c>
      <c r="B71" s="4">
        <v>420736</v>
      </c>
      <c r="C71" s="4">
        <v>-0.13</v>
      </c>
      <c r="D71" s="17">
        <f t="shared" si="8"/>
        <v>420735.87</v>
      </c>
    </row>
    <row r="72" spans="1:4" ht="37.5" x14ac:dyDescent="0.2">
      <c r="A72" s="11" t="s">
        <v>210</v>
      </c>
      <c r="B72" s="4">
        <v>3541648</v>
      </c>
      <c r="C72" s="4">
        <v>-0.17</v>
      </c>
      <c r="D72" s="17">
        <f t="shared" si="8"/>
        <v>3541647.83</v>
      </c>
    </row>
    <row r="73" spans="1:4" ht="56.25" x14ac:dyDescent="0.2">
      <c r="A73" s="14" t="s">
        <v>212</v>
      </c>
      <c r="B73" s="4">
        <v>248235</v>
      </c>
      <c r="C73" s="4">
        <v>-248235</v>
      </c>
      <c r="D73" s="17">
        <f t="shared" si="8"/>
        <v>0</v>
      </c>
    </row>
    <row r="74" spans="1:4" ht="75" x14ac:dyDescent="0.2">
      <c r="A74" s="14" t="s">
        <v>371</v>
      </c>
      <c r="B74" s="4">
        <v>351386</v>
      </c>
      <c r="C74" s="4">
        <v>-0.13</v>
      </c>
      <c r="D74" s="17">
        <f t="shared" ref="D74" si="9">B74+C74</f>
        <v>351385.87</v>
      </c>
    </row>
    <row r="75" spans="1:4" x14ac:dyDescent="0.2">
      <c r="A75" s="16" t="s">
        <v>338</v>
      </c>
      <c r="B75" s="4">
        <f>SUM(B63:B74)</f>
        <v>17618709.5</v>
      </c>
      <c r="C75" s="4">
        <f t="shared" ref="C75:D75" si="10">SUM(C63:C74)</f>
        <v>-9917.1900000001424</v>
      </c>
      <c r="D75" s="4">
        <f t="shared" si="10"/>
        <v>17608792.309999999</v>
      </c>
    </row>
    <row r="78" spans="1:4" x14ac:dyDescent="0.2">
      <c r="A78" s="18"/>
      <c r="B78" s="18"/>
      <c r="C78" s="18"/>
      <c r="D78" s="18"/>
    </row>
    <row r="79" spans="1:4" ht="37.5" x14ac:dyDescent="0.2">
      <c r="A79" s="10" t="s">
        <v>402</v>
      </c>
      <c r="B79" s="10" t="s">
        <v>410</v>
      </c>
      <c r="C79" s="10" t="s">
        <v>407</v>
      </c>
      <c r="D79" s="10" t="s">
        <v>408</v>
      </c>
    </row>
    <row r="80" spans="1:4" ht="150" x14ac:dyDescent="0.2">
      <c r="A80" s="11" t="s">
        <v>266</v>
      </c>
      <c r="B80" s="10">
        <v>28130409</v>
      </c>
      <c r="C80" s="10">
        <v>-315425.68</v>
      </c>
      <c r="D80" s="17">
        <f t="shared" ref="D80" si="11">B80+C80</f>
        <v>27814983.32</v>
      </c>
    </row>
    <row r="81" spans="1:4" ht="56.25" x14ac:dyDescent="0.2">
      <c r="A81" s="11" t="s">
        <v>268</v>
      </c>
      <c r="B81" s="10">
        <v>10687813</v>
      </c>
      <c r="C81" s="10">
        <v>-10687813</v>
      </c>
      <c r="D81" s="17">
        <f>B81+C81</f>
        <v>0</v>
      </c>
    </row>
    <row r="82" spans="1:4" ht="131.25" x14ac:dyDescent="0.2">
      <c r="A82" s="11" t="s">
        <v>269</v>
      </c>
      <c r="B82" s="10">
        <v>0</v>
      </c>
      <c r="C82" s="10">
        <v>24068366</v>
      </c>
      <c r="D82" s="17">
        <f>B82+C82</f>
        <v>24068366</v>
      </c>
    </row>
    <row r="83" spans="1:4" ht="93.75" x14ac:dyDescent="0.2">
      <c r="A83" s="11" t="s">
        <v>374</v>
      </c>
      <c r="B83" s="10">
        <v>0</v>
      </c>
      <c r="C83" s="10">
        <v>25421461.399999999</v>
      </c>
      <c r="D83" s="17">
        <f>B83+C83</f>
        <v>25421461.399999999</v>
      </c>
    </row>
    <row r="84" spans="1:4" x14ac:dyDescent="0.2">
      <c r="A84" s="16" t="s">
        <v>338</v>
      </c>
      <c r="B84" s="10">
        <f>SUM(B80:B83)</f>
        <v>38818222</v>
      </c>
      <c r="C84" s="10">
        <f t="shared" ref="C84:D84" si="12">SUM(C80:C83)</f>
        <v>38486588.719999999</v>
      </c>
      <c r="D84" s="10">
        <f t="shared" si="12"/>
        <v>77304810.719999999</v>
      </c>
    </row>
    <row r="90" spans="1:4" ht="37.5" x14ac:dyDescent="0.2">
      <c r="A90" s="10" t="s">
        <v>402</v>
      </c>
      <c r="B90" s="10" t="s">
        <v>410</v>
      </c>
      <c r="C90" s="10" t="s">
        <v>407</v>
      </c>
      <c r="D90" s="10" t="s">
        <v>408</v>
      </c>
    </row>
    <row r="91" spans="1:4" ht="56.25" x14ac:dyDescent="0.2">
      <c r="A91" s="14" t="s">
        <v>366</v>
      </c>
      <c r="B91" s="10">
        <v>0</v>
      </c>
      <c r="C91" s="10">
        <v>1360067</v>
      </c>
      <c r="D91" s="17">
        <f>B91+C91</f>
        <v>1360067</v>
      </c>
    </row>
    <row r="92" spans="1:4" ht="56.25" x14ac:dyDescent="0.2">
      <c r="A92" s="14" t="s">
        <v>204</v>
      </c>
      <c r="B92" s="10">
        <v>0</v>
      </c>
      <c r="C92" s="10">
        <v>2912367.5</v>
      </c>
      <c r="D92" s="17">
        <f>B92+C92</f>
        <v>2912367.5</v>
      </c>
    </row>
    <row r="93" spans="1:4" ht="56.25" x14ac:dyDescent="0.2">
      <c r="A93" s="14" t="s">
        <v>212</v>
      </c>
      <c r="B93" s="10">
        <v>0</v>
      </c>
      <c r="C93" s="10">
        <v>248235</v>
      </c>
      <c r="D93" s="17">
        <f>B93+C93</f>
        <v>248235</v>
      </c>
    </row>
    <row r="94" spans="1:4" ht="56.25" x14ac:dyDescent="0.2">
      <c r="A94" s="11" t="s">
        <v>252</v>
      </c>
      <c r="B94" s="10">
        <v>2573550</v>
      </c>
      <c r="C94" s="10">
        <v>-2573550</v>
      </c>
      <c r="D94" s="17">
        <f t="shared" ref="D94:D97" si="13">B94+C94</f>
        <v>0</v>
      </c>
    </row>
    <row r="95" spans="1:4" ht="56.25" x14ac:dyDescent="0.2">
      <c r="A95" s="11" t="s">
        <v>363</v>
      </c>
      <c r="B95" s="10">
        <v>1111500</v>
      </c>
      <c r="C95" s="10">
        <v>-1111500</v>
      </c>
      <c r="D95" s="17">
        <f t="shared" si="13"/>
        <v>0</v>
      </c>
    </row>
    <row r="96" spans="1:4" ht="56.25" x14ac:dyDescent="0.2">
      <c r="A96" s="11" t="s">
        <v>248</v>
      </c>
      <c r="B96" s="10">
        <v>414373</v>
      </c>
      <c r="C96" s="10">
        <v>992940</v>
      </c>
      <c r="D96" s="17">
        <f t="shared" si="13"/>
        <v>1407313</v>
      </c>
    </row>
    <row r="97" spans="1:4" ht="56.25" x14ac:dyDescent="0.2">
      <c r="A97" s="11" t="s">
        <v>249</v>
      </c>
      <c r="B97" s="10">
        <v>342000</v>
      </c>
      <c r="C97" s="10">
        <v>532000</v>
      </c>
      <c r="D97" s="17">
        <f t="shared" si="13"/>
        <v>874000</v>
      </c>
    </row>
    <row r="98" spans="1:4" ht="37.5" x14ac:dyDescent="0.2">
      <c r="A98" s="11" t="s">
        <v>390</v>
      </c>
      <c r="B98" s="10">
        <v>0</v>
      </c>
      <c r="C98" s="10">
        <v>300000</v>
      </c>
      <c r="D98" s="17">
        <f>B98+C98</f>
        <v>300000</v>
      </c>
    </row>
    <row r="99" spans="1:4" ht="93.75" x14ac:dyDescent="0.2">
      <c r="A99" s="11" t="s">
        <v>411</v>
      </c>
      <c r="B99" s="10">
        <v>646890.15</v>
      </c>
      <c r="C99" s="10">
        <v>-646890.15</v>
      </c>
      <c r="D99" s="17">
        <f t="shared" ref="D99:D106" si="14">B99+C99</f>
        <v>0</v>
      </c>
    </row>
    <row r="100" spans="1:4" ht="56.25" x14ac:dyDescent="0.2">
      <c r="A100" s="11" t="s">
        <v>257</v>
      </c>
      <c r="B100" s="10">
        <v>4083793</v>
      </c>
      <c r="C100" s="10">
        <v>-4000000</v>
      </c>
      <c r="D100" s="17">
        <f t="shared" si="14"/>
        <v>83793</v>
      </c>
    </row>
    <row r="101" spans="1:4" ht="150" x14ac:dyDescent="0.2">
      <c r="A101" s="14" t="s">
        <v>395</v>
      </c>
      <c r="B101" s="10">
        <v>7653000</v>
      </c>
      <c r="C101" s="10">
        <v>10378285</v>
      </c>
      <c r="D101" s="17">
        <f t="shared" si="14"/>
        <v>18031285</v>
      </c>
    </row>
    <row r="102" spans="1:4" ht="174.75" customHeight="1" x14ac:dyDescent="0.2">
      <c r="A102" s="14" t="s">
        <v>396</v>
      </c>
      <c r="B102" s="10">
        <v>10346000</v>
      </c>
      <c r="C102" s="10">
        <v>873927</v>
      </c>
      <c r="D102" s="17">
        <f t="shared" si="14"/>
        <v>11219927</v>
      </c>
    </row>
    <row r="103" spans="1:4" ht="93" customHeight="1" x14ac:dyDescent="0.2">
      <c r="A103" s="14" t="s">
        <v>397</v>
      </c>
      <c r="B103" s="10">
        <v>5453720</v>
      </c>
      <c r="C103" s="10">
        <v>5336028</v>
      </c>
      <c r="D103" s="17">
        <f t="shared" si="14"/>
        <v>10789748</v>
      </c>
    </row>
    <row r="104" spans="1:4" ht="104.25" customHeight="1" x14ac:dyDescent="0.2">
      <c r="A104" s="14" t="s">
        <v>398</v>
      </c>
      <c r="B104" s="10">
        <v>117631000</v>
      </c>
      <c r="C104" s="10">
        <v>-6210055</v>
      </c>
      <c r="D104" s="17">
        <f t="shared" si="14"/>
        <v>111420945</v>
      </c>
    </row>
    <row r="105" spans="1:4" ht="94.5" customHeight="1" x14ac:dyDescent="0.2">
      <c r="A105" s="14" t="s">
        <v>399</v>
      </c>
      <c r="B105" s="10">
        <v>117633000</v>
      </c>
      <c r="C105" s="10">
        <v>-10378185</v>
      </c>
      <c r="D105" s="17">
        <f t="shared" si="14"/>
        <v>107254815</v>
      </c>
    </row>
    <row r="106" spans="1:4" ht="60" customHeight="1" x14ac:dyDescent="0.2">
      <c r="A106" s="19" t="s">
        <v>368</v>
      </c>
      <c r="B106" s="10">
        <v>0</v>
      </c>
      <c r="C106" s="10">
        <v>1129360</v>
      </c>
      <c r="D106" s="17">
        <f t="shared" si="14"/>
        <v>1129360</v>
      </c>
    </row>
    <row r="107" spans="1:4" x14ac:dyDescent="0.2">
      <c r="A107" s="16" t="s">
        <v>338</v>
      </c>
      <c r="B107" s="10">
        <f>SUM(B91:B106)</f>
        <v>267888826.15000001</v>
      </c>
      <c r="C107" s="10">
        <f>SUM(C91:C106)</f>
        <v>-856970.65000000037</v>
      </c>
      <c r="D107" s="10">
        <f>SUM(D91:D106)</f>
        <v>267031855.5</v>
      </c>
    </row>
  </sheetData>
  <mergeCells count="6">
    <mergeCell ref="A2:A3"/>
    <mergeCell ref="B2:B3"/>
    <mergeCell ref="C2:D2"/>
    <mergeCell ref="A51:A52"/>
    <mergeCell ref="B51:B52"/>
    <mergeCell ref="C51:D51"/>
  </mergeCells>
  <pageMargins left="0.7" right="0.7" top="0.75" bottom="0.75" header="0.3" footer="0.3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 1</vt:lpstr>
      <vt:lpstr>Приложение 2</vt:lpstr>
      <vt:lpstr>для пояснительной</vt:lpstr>
      <vt:lpstr>'Приложение 1'!Заголовки_для_печати</vt:lpstr>
      <vt:lpstr>'Приложение 2'!Заголовки_для_печати</vt:lpstr>
      <vt:lpstr>'для пояснительной'!Область_печати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Г.П.</dc:creator>
  <cp:lastModifiedBy>Кузнецова Г.П.</cp:lastModifiedBy>
  <cp:lastPrinted>2018-10-25T11:38:00Z</cp:lastPrinted>
  <dcterms:created xsi:type="dcterms:W3CDTF">2006-09-16T00:00:00Z</dcterms:created>
  <dcterms:modified xsi:type="dcterms:W3CDTF">2018-10-26T05:37:12Z</dcterms:modified>
</cp:coreProperties>
</file>